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Y\Desktop\"/>
    </mc:Choice>
  </mc:AlternateContent>
  <bookViews>
    <workbookView xWindow="0" yWindow="2070" windowWidth="14820" windowHeight="6840" activeTab="1"/>
  </bookViews>
  <sheets>
    <sheet name="Sheet1" sheetId="1" r:id="rId1"/>
    <sheet name="Sheet2" sheetId="2" r:id="rId2"/>
  </sheets>
  <calcPr calcId="162913"/>
  <customWorkbookViews>
    <customWorkbookView name="root - 個人檢視畫面" guid="{FBFA4DD8-F273-43AA-82B7-63EA440629CC}" mergeInterval="0" personalView="1" maximized="1" xWindow="1" yWindow="1" windowWidth="1276" windowHeight="566" activeSheetId="1"/>
    <customWorkbookView name="Admin - 個人檢視畫面" guid="{CDF481D1-4C76-4CB7-AFF9-A221297C0EA9}" mergeInterval="0" personalView="1" maximized="1" windowWidth="1276" windowHeight="561" activeSheetId="2"/>
  </customWorkbookViews>
</workbook>
</file>

<file path=xl/calcChain.xml><?xml version="1.0" encoding="utf-8"?>
<calcChain xmlns="http://schemas.openxmlformats.org/spreadsheetml/2006/main">
  <c r="C2" i="2" l="1"/>
  <c r="F2" i="2"/>
  <c r="I2" i="2"/>
  <c r="K1" i="1"/>
  <c r="J1" i="2" s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I24" i="2" s="1"/>
  <c r="U83" i="1"/>
  <c r="I25" i="2" s="1"/>
  <c r="V83" i="1"/>
  <c r="I26" i="2" s="1"/>
  <c r="W83" i="1"/>
  <c r="I27" i="2" s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B95" i="1"/>
  <c r="F21" i="2" s="1"/>
  <c r="C95" i="1"/>
  <c r="F12" i="2" s="1"/>
  <c r="D95" i="1"/>
  <c r="F22" i="2" s="1"/>
  <c r="E95" i="1"/>
  <c r="F23" i="2" s="1"/>
  <c r="F95" i="1"/>
  <c r="F13" i="2" s="1"/>
  <c r="G95" i="1"/>
  <c r="F15" i="2" s="1"/>
  <c r="H95" i="1"/>
  <c r="F17" i="2" s="1"/>
  <c r="I95" i="1"/>
  <c r="F18" i="2" s="1"/>
  <c r="J95" i="1"/>
  <c r="F6" i="2" s="1"/>
  <c r="K95" i="1"/>
  <c r="F7" i="2" s="1"/>
  <c r="L95" i="1"/>
  <c r="F8" i="2" s="1"/>
  <c r="M95" i="1"/>
  <c r="F9" i="2" s="1"/>
  <c r="N95" i="1"/>
  <c r="F10" i="2" s="1"/>
  <c r="O95" i="1"/>
  <c r="F11" i="2" s="1"/>
  <c r="P95" i="1"/>
  <c r="F14" i="2" s="1"/>
  <c r="Q95" i="1"/>
  <c r="F16" i="2" s="1"/>
  <c r="R95" i="1"/>
  <c r="F19" i="2" s="1"/>
  <c r="S95" i="1"/>
  <c r="F20" i="2" s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B97" i="1"/>
  <c r="H21" i="2" s="1"/>
  <c r="C97" i="1"/>
  <c r="H12" i="2" s="1"/>
  <c r="D97" i="1"/>
  <c r="H22" i="2" s="1"/>
  <c r="E97" i="1"/>
  <c r="H23" i="2" s="1"/>
  <c r="F97" i="1"/>
  <c r="H13" i="2" s="1"/>
  <c r="G97" i="1"/>
  <c r="H15" i="2" s="1"/>
  <c r="H97" i="1"/>
  <c r="H17" i="2" s="1"/>
  <c r="I17" i="2" s="1"/>
  <c r="I97" i="1"/>
  <c r="H18" i="2" s="1"/>
  <c r="J97" i="1"/>
  <c r="H6" i="2" s="1"/>
  <c r="I6" i="2" s="1"/>
  <c r="K97" i="1"/>
  <c r="H7" i="2" s="1"/>
  <c r="L97" i="1"/>
  <c r="H8" i="2" s="1"/>
  <c r="M97" i="1"/>
  <c r="H9" i="2" s="1"/>
  <c r="N97" i="1"/>
  <c r="H10" i="2" s="1"/>
  <c r="O97" i="1"/>
  <c r="H11" i="2" s="1"/>
  <c r="P97" i="1"/>
  <c r="H14" i="2" s="1"/>
  <c r="Q97" i="1"/>
  <c r="H16" i="2" s="1"/>
  <c r="R97" i="1"/>
  <c r="H19" i="2" s="1"/>
  <c r="I19" i="2" s="1"/>
  <c r="S97" i="1"/>
  <c r="H20" i="2" s="1"/>
  <c r="I9" i="2" l="1"/>
  <c r="I7" i="2"/>
  <c r="I15" i="2"/>
  <c r="I12" i="2"/>
  <c r="I21" i="2"/>
</calcChain>
</file>

<file path=xl/sharedStrings.xml><?xml version="1.0" encoding="utf-8"?>
<sst xmlns="http://schemas.openxmlformats.org/spreadsheetml/2006/main" count="70" uniqueCount="69">
  <si>
    <t>卷號\題號</t>
    <phoneticPr fontId="2" type="noConversion"/>
  </si>
  <si>
    <t>N</t>
    <phoneticPr fontId="2" type="noConversion"/>
  </si>
  <si>
    <t>RANK SUM</t>
    <phoneticPr fontId="2" type="noConversion"/>
  </si>
  <si>
    <t>S.D.</t>
    <phoneticPr fontId="2" type="noConversion"/>
  </si>
  <si>
    <t>95%C.I.+</t>
    <phoneticPr fontId="2" type="noConversion"/>
  </si>
  <si>
    <t>判斷值</t>
    <phoneticPr fontId="2" type="noConversion"/>
  </si>
  <si>
    <t>95%C.I.-</t>
    <phoneticPr fontId="2" type="noConversion"/>
  </si>
  <si>
    <t>問卷份數：</t>
  </si>
  <si>
    <t>課程名稱</t>
  </si>
  <si>
    <t>班級</t>
  </si>
  <si>
    <t>教師姓名</t>
  </si>
  <si>
    <t>課程專業目標</t>
  </si>
  <si>
    <t>專業知能</t>
  </si>
  <si>
    <t>系上
要求</t>
    <phoneticPr fontId="2" type="noConversion"/>
  </si>
  <si>
    <t>檢定
結果</t>
    <phoneticPr fontId="2" type="noConversion"/>
  </si>
  <si>
    <t>統計結果</t>
    <phoneticPr fontId="2" type="noConversion"/>
  </si>
  <si>
    <t>題號</t>
  </si>
  <si>
    <r>
      <t>5</t>
    </r>
    <r>
      <rPr>
        <sz val="9"/>
        <rFont val="新細明體"/>
        <family val="1"/>
        <charset val="136"/>
      </rPr>
      <t>(極同意)</t>
    </r>
    <phoneticPr fontId="2" type="noConversion"/>
  </si>
  <si>
    <r>
      <t>4</t>
    </r>
    <r>
      <rPr>
        <sz val="9"/>
        <rFont val="新細明體"/>
        <family val="1"/>
        <charset val="136"/>
      </rPr>
      <t>(大致上同意)</t>
    </r>
    <phoneticPr fontId="2" type="noConversion"/>
  </si>
  <si>
    <r>
      <t>1</t>
    </r>
    <r>
      <rPr>
        <sz val="9"/>
        <rFont val="新細明體"/>
        <family val="1"/>
        <charset val="136"/>
      </rPr>
      <t>(完全不同意)</t>
    </r>
    <phoneticPr fontId="2" type="noConversion"/>
  </si>
  <si>
    <r>
      <t>2</t>
    </r>
    <r>
      <rPr>
        <sz val="9"/>
        <rFont val="新細明體"/>
        <family val="1"/>
        <charset val="136"/>
      </rPr>
      <t>(不太同意)</t>
    </r>
    <phoneticPr fontId="2" type="noConversion"/>
  </si>
  <si>
    <r>
      <t>3</t>
    </r>
    <r>
      <rPr>
        <sz val="9"/>
        <rFont val="新細明體"/>
        <family val="1"/>
        <charset val="136"/>
      </rPr>
      <t>(部份同意)</t>
    </r>
    <phoneticPr fontId="2" type="noConversion"/>
  </si>
  <si>
    <t>TRIMMEAN</t>
  </si>
  <si>
    <t>系上要求</t>
    <phoneticPr fontId="2" type="noConversion"/>
  </si>
  <si>
    <t>是否通過</t>
    <phoneticPr fontId="2" type="noConversion"/>
  </si>
  <si>
    <t>第1題</t>
    <phoneticPr fontId="2" type="noConversion"/>
  </si>
  <si>
    <t>第2題</t>
    <phoneticPr fontId="2" type="noConversion"/>
  </si>
  <si>
    <t>第3題</t>
    <phoneticPr fontId="2" type="noConversion"/>
  </si>
  <si>
    <t>第4題</t>
    <phoneticPr fontId="2" type="noConversion"/>
  </si>
  <si>
    <t>第5題</t>
    <phoneticPr fontId="2" type="noConversion"/>
  </si>
  <si>
    <t>第6題</t>
    <phoneticPr fontId="2" type="noConversion"/>
  </si>
  <si>
    <t>第7題</t>
    <phoneticPr fontId="2" type="noConversion"/>
  </si>
  <si>
    <t>第8題</t>
    <phoneticPr fontId="2" type="noConversion"/>
  </si>
  <si>
    <t>第9題</t>
    <phoneticPr fontId="2" type="noConversion"/>
  </si>
  <si>
    <t>第10題</t>
    <phoneticPr fontId="2" type="noConversion"/>
  </si>
  <si>
    <t>第11題</t>
    <phoneticPr fontId="2" type="noConversion"/>
  </si>
  <si>
    <t>第12題</t>
    <phoneticPr fontId="2" type="noConversion"/>
  </si>
  <si>
    <t>第13題</t>
    <phoneticPr fontId="2" type="noConversion"/>
  </si>
  <si>
    <t>第14題</t>
    <phoneticPr fontId="2" type="noConversion"/>
  </si>
  <si>
    <t>第15題</t>
    <phoneticPr fontId="2" type="noConversion"/>
  </si>
  <si>
    <t>第16題</t>
    <phoneticPr fontId="2" type="noConversion"/>
  </si>
  <si>
    <t>第17題</t>
    <phoneticPr fontId="2" type="noConversion"/>
  </si>
  <si>
    <t>第18題</t>
    <phoneticPr fontId="2" type="noConversion"/>
  </si>
  <si>
    <t>第19題</t>
    <phoneticPr fontId="2" type="noConversion"/>
  </si>
  <si>
    <t>第20題</t>
    <phoneticPr fontId="2" type="noConversion"/>
  </si>
  <si>
    <t>綜合判斷</t>
    <phoneticPr fontId="2" type="noConversion"/>
  </si>
  <si>
    <t>RANK MEAN</t>
    <phoneticPr fontId="2" type="noConversion"/>
  </si>
  <si>
    <t>使用說明:請將您的問卷於適當欄位內輸入5(極同意)、4(大致上同意)、3(部份同意)、2(不太同意)、1(完全不同意)等數字‧請勿刪除空格，每次皆請先另存新檔‧Sheet2為自評表，請列印出來，繳回系辦；檔案請回傳系辦。</t>
    <phoneticPr fontId="2" type="noConversion"/>
  </si>
  <si>
    <t>教學反應調查結果分析</t>
    <phoneticPr fontId="2" type="noConversion"/>
  </si>
  <si>
    <t>教
師
自
評</t>
    <phoneticPr fontId="2" type="noConversion"/>
  </si>
  <si>
    <t>班級：</t>
    <phoneticPr fontId="2" type="noConversion"/>
  </si>
  <si>
    <t>授課教師：</t>
    <phoneticPr fontId="2" type="noConversion"/>
  </si>
  <si>
    <t>我覺得這個課程老師教學態度及方法</t>
  </si>
  <si>
    <t>我覺得這個課程課程的深度及內容</t>
  </si>
  <si>
    <t>我覺得這個課程教室及教學的設備</t>
  </si>
  <si>
    <t>我覺得這個課程實驗的設備與器材</t>
  </si>
  <si>
    <t>第21題</t>
    <phoneticPr fontId="2" type="noConversion"/>
  </si>
  <si>
    <t>第22題</t>
    <phoneticPr fontId="2" type="noConversion"/>
  </si>
  <si>
    <t>1.運用創意於實務技術的能力。</t>
    <phoneticPr fontId="2" type="noConversion"/>
  </si>
  <si>
    <t>2.確實執行標準作業程序，並執行、分析、解釋與應用實驗於改善實務技術的能力。</t>
    <phoneticPr fontId="2" type="noConversion"/>
  </si>
  <si>
    <t>3.熟用專業實務所需的知識、技術、技能及工具的能力。</t>
    <phoneticPr fontId="2" type="noConversion"/>
  </si>
  <si>
    <t>4.計畫管理、有效溝通與團隊合作的能力。</t>
    <phoneticPr fontId="2" type="noConversion"/>
  </si>
  <si>
    <t>5.確認、分析及解決實務技術問題的能力。</t>
    <phoneticPr fontId="2" type="noConversion"/>
  </si>
  <si>
    <r>
      <rPr>
        <sz val="12"/>
        <rFont val="標楷體"/>
        <family val="4"/>
        <charset val="136"/>
      </rPr>
      <t>6.認識時事議題，瞭解科技對環境、社會與全球的影響，並培養持續學習的習慣與能力</t>
    </r>
    <r>
      <rPr>
        <sz val="10.55"/>
        <rFont val="標楷體"/>
        <family val="4"/>
        <charset val="136"/>
      </rPr>
      <t>。</t>
    </r>
    <phoneticPr fontId="2" type="noConversion"/>
  </si>
  <si>
    <t>7.理解及應用專業倫理，認知專業與社會責任的能力。</t>
    <phoneticPr fontId="2" type="noConversion"/>
  </si>
  <si>
    <r>
      <t>1.運用創意於實務技術的能力(問卷題號9)：</t>
    </r>
    <r>
      <rPr>
        <sz val="10"/>
        <rFont val="標楷體"/>
        <family val="4"/>
        <charset val="136"/>
      </rPr>
      <t>符合要求</t>
    </r>
    <r>
      <rPr>
        <b/>
        <sz val="10"/>
        <rFont val="標楷體"/>
        <family val="4"/>
        <charset val="136"/>
      </rPr>
      <t xml:space="preserve">
2.確實執行標準作業程序，並執行、分析、解釋與應用實驗於改善實務技術的能力(問卷題號10、11)：</t>
    </r>
    <r>
      <rPr>
        <sz val="10"/>
        <rFont val="標楷體"/>
        <family val="4"/>
        <charset val="136"/>
      </rPr>
      <t>符合要求</t>
    </r>
    <r>
      <rPr>
        <b/>
        <sz val="10"/>
        <rFont val="標楷體"/>
        <family val="4"/>
        <charset val="136"/>
      </rPr>
      <t xml:space="preserve">
3.熟用專業實務所需的知識、技術、技能及工具的能力(問卷題號12、13、14)：</t>
    </r>
    <r>
      <rPr>
        <sz val="10"/>
        <rFont val="標楷體"/>
        <family val="4"/>
        <charset val="136"/>
      </rPr>
      <t>符合要求</t>
    </r>
    <r>
      <rPr>
        <b/>
        <sz val="10"/>
        <rFont val="標楷體"/>
        <family val="4"/>
        <charset val="136"/>
      </rPr>
      <t xml:space="preserve">
4.計畫管理、有效溝通與團隊合作的能力(問卷題號2、5、15)：</t>
    </r>
    <r>
      <rPr>
        <sz val="10"/>
        <rFont val="標楷體"/>
        <family val="4"/>
        <charset val="136"/>
      </rPr>
      <t>符合要求</t>
    </r>
    <r>
      <rPr>
        <b/>
        <sz val="10"/>
        <rFont val="標楷體"/>
        <family val="4"/>
        <charset val="136"/>
      </rPr>
      <t xml:space="preserve">
5.確認、分析及解決實務技術問題的能力(問卷題號6、16)：</t>
    </r>
    <r>
      <rPr>
        <sz val="10"/>
        <rFont val="標楷體"/>
        <family val="4"/>
        <charset val="136"/>
      </rPr>
      <t>符合要求</t>
    </r>
    <r>
      <rPr>
        <b/>
        <sz val="10"/>
        <rFont val="標楷體"/>
        <family val="4"/>
        <charset val="136"/>
      </rPr>
      <t xml:space="preserve">
6.認識時事議題，瞭解科技對環境、社會與全球的影響，並培養持續學習的習慣與能力(問卷題號7、8)：</t>
    </r>
    <r>
      <rPr>
        <sz val="10"/>
        <rFont val="標楷體"/>
        <family val="4"/>
        <charset val="136"/>
      </rPr>
      <t>符合要求</t>
    </r>
    <r>
      <rPr>
        <b/>
        <sz val="10"/>
        <rFont val="標楷體"/>
        <family val="4"/>
        <charset val="136"/>
      </rPr>
      <t xml:space="preserve">
7.理解及應用專業倫理，認知專業與社會責任的能力：(問卷題號17、18)：</t>
    </r>
    <r>
      <rPr>
        <sz val="10"/>
        <rFont val="標楷體"/>
        <family val="4"/>
        <charset val="136"/>
      </rPr>
      <t>符合要求</t>
    </r>
    <r>
      <rPr>
        <b/>
        <sz val="10"/>
        <rFont val="標楷體"/>
        <family val="4"/>
        <charset val="136"/>
      </rPr>
      <t xml:space="preserve">
8.學生對本課程相關資訊之瞭解(問卷題號1、3、4)：</t>
    </r>
    <r>
      <rPr>
        <sz val="10"/>
        <rFont val="標楷體"/>
        <family val="4"/>
        <charset val="136"/>
      </rPr>
      <t>符合要求</t>
    </r>
    <r>
      <rPr>
        <b/>
        <sz val="10"/>
        <rFont val="標楷體"/>
        <family val="4"/>
        <charset val="136"/>
      </rPr>
      <t xml:space="preserve">
</t>
    </r>
    <r>
      <rPr>
        <sz val="10"/>
        <rFont val="標楷體"/>
        <family val="4"/>
        <charset val="136"/>
      </rPr>
      <t>註：R極相關、 S略相關、N不相關</t>
    </r>
    <r>
      <rPr>
        <b/>
        <sz val="10"/>
        <rFont val="標楷體"/>
        <family val="4"/>
        <charset val="136"/>
      </rPr>
      <t xml:space="preserve">
總結：</t>
    </r>
    <phoneticPr fontId="2" type="noConversion"/>
  </si>
  <si>
    <t>8.學生對本課程相關資訊之瞭解。</t>
    <phoneticPr fontId="2" type="noConversion"/>
  </si>
  <si>
    <t>103 學年第 2  學期教學反應調查結果分析及教師自評表</t>
    <phoneticPr fontId="2" type="noConversion"/>
  </si>
  <si>
    <t>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</si>
</sst>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);[Red]\(0.00\)"/>
    <numFmt numFmtId="177" formatCode="0.00_ "/>
    <numFmt numFmtId="178" formatCode="0_ "/>
    <numFmt numFmtId="179" formatCode="0.0%"/>
    <numFmt numFmtId="180" formatCode="0_);[Red]\(0\)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0"/>
      <name val="標楷體"/>
      <family val="4"/>
      <charset val="136"/>
    </font>
    <font>
      <sz val="10"/>
      <name val="標楷體"/>
      <family val="4"/>
      <charset val="136"/>
    </font>
    <font>
      <sz val="10.55"/>
      <name val="標楷體"/>
      <family val="4"/>
      <charset val="136"/>
    </font>
    <font>
      <sz val="12"/>
      <color rgb="FFFF000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Fill="1" applyBorder="1">
      <alignment vertical="center"/>
    </xf>
    <xf numFmtId="0" fontId="4" fillId="0" borderId="2" xfId="0" applyFont="1" applyBorder="1">
      <alignment vertical="center"/>
    </xf>
    <xf numFmtId="0" fontId="0" fillId="0" borderId="4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6" xfId="0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17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0" fillId="2" borderId="6" xfId="0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0" borderId="1" xfId="0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179" fontId="0" fillId="0" borderId="0" xfId="0" applyNumberFormat="1" applyBorder="1" applyProtection="1">
      <alignment vertical="center"/>
      <protection hidden="1"/>
    </xf>
    <xf numFmtId="0" fontId="0" fillId="0" borderId="8" xfId="0" applyFill="1" applyBorder="1" applyProtection="1">
      <alignment vertical="center"/>
      <protection hidden="1"/>
    </xf>
    <xf numFmtId="176" fontId="0" fillId="0" borderId="0" xfId="0" applyNumberFormat="1" applyFill="1" applyBorder="1" applyProtection="1">
      <alignment vertical="center"/>
      <protection hidden="1"/>
    </xf>
    <xf numFmtId="176" fontId="0" fillId="0" borderId="0" xfId="0" applyNumberFormat="1" applyBorder="1" applyProtection="1">
      <alignment vertical="center"/>
      <protection hidden="1"/>
    </xf>
    <xf numFmtId="176" fontId="0" fillId="0" borderId="7" xfId="0" applyNumberFormat="1" applyFill="1" applyBorder="1" applyProtection="1">
      <alignment vertical="center"/>
      <protection hidden="1"/>
    </xf>
    <xf numFmtId="176" fontId="0" fillId="0" borderId="9" xfId="0" applyNumberFormat="1" applyFill="1" applyBorder="1" applyProtection="1">
      <alignment vertical="center"/>
      <protection hidden="1"/>
    </xf>
    <xf numFmtId="177" fontId="0" fillId="0" borderId="10" xfId="0" applyNumberFormat="1" applyBorder="1" applyAlignment="1" applyProtection="1">
      <alignment horizontal="center" vertical="center"/>
      <protection hidden="1"/>
    </xf>
    <xf numFmtId="177" fontId="0" fillId="2" borderId="10" xfId="0" applyNumberFormat="1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178" fontId="5" fillId="0" borderId="1" xfId="0" applyNumberFormat="1" applyFont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0" fontId="4" fillId="0" borderId="0" xfId="0" applyFont="1" applyBorder="1" applyAlignment="1">
      <alignment vertical="center" wrapText="1"/>
    </xf>
    <xf numFmtId="180" fontId="0" fillId="0" borderId="0" xfId="0" applyNumberFormat="1" applyFill="1" applyBorder="1" applyProtection="1">
      <alignment vertical="center"/>
      <protection hidden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 applyProtection="1">
      <alignment horizontal="left" vertical="center"/>
      <protection hidden="1"/>
    </xf>
    <xf numFmtId="177" fontId="5" fillId="0" borderId="11" xfId="0" applyNumberFormat="1" applyFont="1" applyBorder="1" applyAlignment="1" applyProtection="1">
      <alignment horizontal="center" vertical="center"/>
      <protection hidden="1"/>
    </xf>
    <xf numFmtId="177" fontId="0" fillId="0" borderId="4" xfId="0" applyNumberFormat="1" applyBorder="1" applyAlignment="1" applyProtection="1">
      <alignment horizontal="center" vertical="center"/>
      <protection locked="0"/>
    </xf>
    <xf numFmtId="0" fontId="0" fillId="4" borderId="1" xfId="0" applyFill="1" applyBorder="1">
      <alignment vertical="center"/>
    </xf>
    <xf numFmtId="179" fontId="0" fillId="0" borderId="12" xfId="0" applyNumberFormat="1" applyBorder="1" applyProtection="1">
      <alignment vertical="center"/>
      <protection hidden="1"/>
    </xf>
    <xf numFmtId="179" fontId="0" fillId="0" borderId="7" xfId="0" applyNumberFormat="1" applyBorder="1" applyProtection="1">
      <alignment vertical="center"/>
      <protection hidden="1"/>
    </xf>
    <xf numFmtId="180" fontId="0" fillId="0" borderId="12" xfId="0" applyNumberFormat="1" applyFill="1" applyBorder="1" applyProtection="1">
      <alignment vertical="center"/>
      <protection hidden="1"/>
    </xf>
    <xf numFmtId="178" fontId="3" fillId="0" borderId="1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left" vertical="center"/>
    </xf>
    <xf numFmtId="177" fontId="10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right" vertical="center"/>
    </xf>
    <xf numFmtId="177" fontId="5" fillId="0" borderId="14" xfId="0" applyNumberFormat="1" applyFont="1" applyBorder="1" applyAlignment="1" applyProtection="1">
      <alignment horizontal="center" vertical="center"/>
      <protection hidden="1"/>
    </xf>
    <xf numFmtId="177" fontId="5" fillId="0" borderId="15" xfId="0" applyNumberFormat="1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77" fontId="5" fillId="0" borderId="16" xfId="0" applyNumberFormat="1" applyFont="1" applyBorder="1" applyAlignment="1" applyProtection="1">
      <alignment horizontal="center" vertical="center"/>
      <protection hidden="1"/>
    </xf>
    <xf numFmtId="177" fontId="5" fillId="0" borderId="17" xfId="0" applyNumberFormat="1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77" fontId="0" fillId="0" borderId="18" xfId="0" applyNumberFormat="1" applyBorder="1" applyAlignment="1" applyProtection="1">
      <alignment horizontal="center" vertical="center"/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177" fontId="0" fillId="0" borderId="4" xfId="0" applyNumberForma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177" fontId="5" fillId="0" borderId="13" xfId="0" applyNumberFormat="1" applyFont="1" applyBorder="1" applyAlignment="1" applyProtection="1">
      <alignment horizontal="center" vertical="center"/>
      <protection hidden="1"/>
    </xf>
    <xf numFmtId="177" fontId="5" fillId="0" borderId="11" xfId="0" applyNumberFormat="1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27"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>
          <bgColor rgb="FFFFFF0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2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2"/>
      </font>
    </dxf>
    <dxf>
      <font>
        <b val="0"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W98"/>
  <sheetViews>
    <sheetView topLeftCell="G1" workbookViewId="0">
      <selection activeCell="T7" sqref="T7"/>
    </sheetView>
  </sheetViews>
  <sheetFormatPr defaultRowHeight="16.5"/>
  <cols>
    <col min="1" max="1" width="10.375" customWidth="1"/>
    <col min="2" max="2" width="7.125" bestFit="1" customWidth="1"/>
    <col min="3" max="3" width="8" bestFit="1" customWidth="1"/>
    <col min="4" max="6" width="7.125" bestFit="1" customWidth="1"/>
    <col min="7" max="23" width="8.625" customWidth="1"/>
  </cols>
  <sheetData>
    <row r="1" spans="1:23" ht="41.25" customHeight="1">
      <c r="A1" s="37"/>
      <c r="B1" s="51"/>
      <c r="C1" s="51"/>
      <c r="D1" s="52" t="s">
        <v>51</v>
      </c>
      <c r="E1" s="52"/>
      <c r="F1" s="51"/>
      <c r="G1" s="51"/>
      <c r="H1" s="36" t="s">
        <v>50</v>
      </c>
      <c r="I1" s="51"/>
      <c r="J1" s="51"/>
      <c r="K1" s="38">
        <f>MAX(B88:W88)</f>
        <v>0</v>
      </c>
      <c r="L1" s="50" t="s">
        <v>47</v>
      </c>
      <c r="M1" s="50"/>
      <c r="N1" s="50"/>
      <c r="O1" s="50"/>
      <c r="P1" s="50"/>
      <c r="Q1" s="50"/>
      <c r="R1" s="50"/>
      <c r="S1" s="50"/>
      <c r="T1" s="34"/>
    </row>
    <row r="2" spans="1:23">
      <c r="A2" s="1" t="s">
        <v>0</v>
      </c>
      <c r="B2" s="19" t="s">
        <v>25</v>
      </c>
      <c r="C2" s="19" t="s">
        <v>26</v>
      </c>
      <c r="D2" s="19" t="s">
        <v>27</v>
      </c>
      <c r="E2" s="19" t="s">
        <v>28</v>
      </c>
      <c r="F2" s="19" t="s">
        <v>29</v>
      </c>
      <c r="G2" s="19" t="s">
        <v>30</v>
      </c>
      <c r="H2" s="19" t="s">
        <v>31</v>
      </c>
      <c r="I2" s="19" t="s">
        <v>32</v>
      </c>
      <c r="J2" s="19" t="s">
        <v>33</v>
      </c>
      <c r="K2" s="19" t="s">
        <v>34</v>
      </c>
      <c r="L2" s="19" t="s">
        <v>35</v>
      </c>
      <c r="M2" s="19" t="s">
        <v>36</v>
      </c>
      <c r="N2" s="19" t="s">
        <v>37</v>
      </c>
      <c r="O2" s="19" t="s">
        <v>38</v>
      </c>
      <c r="P2" s="19" t="s">
        <v>39</v>
      </c>
      <c r="Q2" s="19" t="s">
        <v>40</v>
      </c>
      <c r="R2" s="19" t="s">
        <v>41</v>
      </c>
      <c r="S2" s="19" t="s">
        <v>42</v>
      </c>
      <c r="T2" s="19" t="s">
        <v>43</v>
      </c>
      <c r="U2" s="19" t="s">
        <v>44</v>
      </c>
      <c r="V2" s="19" t="s">
        <v>56</v>
      </c>
      <c r="W2" s="19" t="s">
        <v>57</v>
      </c>
    </row>
    <row r="3" spans="1:23">
      <c r="A3" s="2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41"/>
      <c r="U3" s="41"/>
      <c r="V3" s="41"/>
      <c r="W3" s="41"/>
    </row>
    <row r="4" spans="1:23">
      <c r="A4" s="2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41"/>
      <c r="U4" s="41"/>
      <c r="V4" s="41"/>
      <c r="W4" s="41"/>
    </row>
    <row r="5" spans="1:23">
      <c r="A5" s="2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41"/>
      <c r="U5" s="41"/>
      <c r="V5" s="41"/>
      <c r="W5" s="41"/>
    </row>
    <row r="6" spans="1:23">
      <c r="A6" s="2">
        <v>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41"/>
      <c r="U6" s="41"/>
      <c r="V6" s="41"/>
      <c r="W6" s="41"/>
    </row>
    <row r="7" spans="1:23">
      <c r="A7" s="2">
        <v>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41"/>
      <c r="U7" s="41"/>
      <c r="V7" s="41"/>
      <c r="W7" s="41"/>
    </row>
    <row r="8" spans="1:23">
      <c r="A8" s="2">
        <v>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41"/>
      <c r="U8" s="41"/>
      <c r="V8" s="41"/>
      <c r="W8" s="41"/>
    </row>
    <row r="9" spans="1:23">
      <c r="A9" s="2">
        <v>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41"/>
      <c r="U9" s="41"/>
      <c r="V9" s="41"/>
      <c r="W9" s="41"/>
    </row>
    <row r="10" spans="1:23">
      <c r="A10" s="2">
        <v>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41"/>
      <c r="U10" s="41"/>
      <c r="V10" s="41"/>
      <c r="W10" s="41"/>
    </row>
    <row r="11" spans="1:23">
      <c r="A11" s="2">
        <v>9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41"/>
      <c r="U11" s="41"/>
      <c r="V11" s="41"/>
      <c r="W11" s="41"/>
    </row>
    <row r="12" spans="1:23">
      <c r="A12" s="2">
        <v>10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41"/>
      <c r="U12" s="41"/>
      <c r="V12" s="41"/>
      <c r="W12" s="41"/>
    </row>
    <row r="13" spans="1:23">
      <c r="A13" s="2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41"/>
      <c r="U13" s="41"/>
      <c r="V13" s="41"/>
      <c r="W13" s="41"/>
    </row>
    <row r="14" spans="1:23">
      <c r="A14" s="2">
        <v>12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41"/>
      <c r="U14" s="41"/>
      <c r="V14" s="41"/>
      <c r="W14" s="41"/>
    </row>
    <row r="15" spans="1:23">
      <c r="A15" s="2">
        <v>13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41"/>
      <c r="U15" s="41"/>
      <c r="V15" s="41"/>
      <c r="W15" s="41"/>
    </row>
    <row r="16" spans="1:23">
      <c r="A16" s="2">
        <v>14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41"/>
      <c r="U16" s="41"/>
      <c r="V16" s="41"/>
      <c r="W16" s="41"/>
    </row>
    <row r="17" spans="1:23">
      <c r="A17" s="2">
        <v>15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41"/>
      <c r="U17" s="41"/>
      <c r="V17" s="41"/>
      <c r="W17" s="41"/>
    </row>
    <row r="18" spans="1:23">
      <c r="A18" s="2">
        <v>16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41"/>
      <c r="U18" s="41"/>
      <c r="V18" s="41"/>
      <c r="W18" s="41"/>
    </row>
    <row r="19" spans="1:23">
      <c r="A19" s="2">
        <v>17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41"/>
      <c r="U19" s="41"/>
      <c r="V19" s="41"/>
      <c r="W19" s="41"/>
    </row>
    <row r="20" spans="1:23">
      <c r="A20" s="2">
        <v>18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41"/>
      <c r="U20" s="41"/>
      <c r="V20" s="41"/>
      <c r="W20" s="41"/>
    </row>
    <row r="21" spans="1:23">
      <c r="A21" s="2">
        <v>19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41"/>
      <c r="U21" s="41"/>
      <c r="V21" s="41"/>
      <c r="W21" s="41"/>
    </row>
    <row r="22" spans="1:23">
      <c r="A22" s="2">
        <v>20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41"/>
      <c r="U22" s="41"/>
      <c r="V22" s="41"/>
      <c r="W22" s="41"/>
    </row>
    <row r="23" spans="1:23">
      <c r="A23" s="2">
        <v>21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41"/>
      <c r="U23" s="41"/>
      <c r="V23" s="41"/>
      <c r="W23" s="41"/>
    </row>
    <row r="24" spans="1:23">
      <c r="A24" s="2">
        <v>22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41"/>
      <c r="U24" s="41"/>
      <c r="V24" s="41"/>
      <c r="W24" s="41"/>
    </row>
    <row r="25" spans="1:23">
      <c r="A25" s="2">
        <v>23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41"/>
      <c r="U25" s="41"/>
      <c r="V25" s="41"/>
      <c r="W25" s="41"/>
    </row>
    <row r="26" spans="1:23">
      <c r="A26" s="2">
        <v>24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41"/>
      <c r="U26" s="41"/>
      <c r="V26" s="41"/>
      <c r="W26" s="41"/>
    </row>
    <row r="27" spans="1:23">
      <c r="A27" s="2">
        <v>25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41"/>
      <c r="U27" s="41"/>
      <c r="V27" s="41"/>
      <c r="W27" s="41"/>
    </row>
    <row r="28" spans="1:23">
      <c r="A28" s="2">
        <v>26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41"/>
      <c r="U28" s="41"/>
      <c r="V28" s="41"/>
      <c r="W28" s="41"/>
    </row>
    <row r="29" spans="1:23">
      <c r="A29" s="2">
        <v>27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41"/>
      <c r="U29" s="41"/>
      <c r="V29" s="41"/>
      <c r="W29" s="41"/>
    </row>
    <row r="30" spans="1:23">
      <c r="A30" s="2">
        <v>28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41"/>
      <c r="U30" s="41"/>
      <c r="V30" s="41"/>
      <c r="W30" s="41"/>
    </row>
    <row r="31" spans="1:23">
      <c r="A31" s="2">
        <v>29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41"/>
      <c r="U31" s="41"/>
      <c r="V31" s="41"/>
      <c r="W31" s="41"/>
    </row>
    <row r="32" spans="1:23">
      <c r="A32" s="2">
        <v>30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41"/>
      <c r="U32" s="41"/>
      <c r="V32" s="41"/>
      <c r="W32" s="41"/>
    </row>
    <row r="33" spans="1:23">
      <c r="A33" s="2">
        <v>31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41"/>
      <c r="U33" s="41"/>
      <c r="V33" s="41"/>
      <c r="W33" s="41"/>
    </row>
    <row r="34" spans="1:23">
      <c r="A34" s="2">
        <v>32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41"/>
      <c r="U34" s="41"/>
      <c r="V34" s="41"/>
      <c r="W34" s="41"/>
    </row>
    <row r="35" spans="1:23">
      <c r="A35" s="2">
        <v>33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41"/>
      <c r="U35" s="41"/>
      <c r="V35" s="41"/>
      <c r="W35" s="41"/>
    </row>
    <row r="36" spans="1:23">
      <c r="A36" s="2">
        <v>34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41"/>
      <c r="U36" s="41"/>
      <c r="V36" s="41"/>
      <c r="W36" s="41"/>
    </row>
    <row r="37" spans="1:23">
      <c r="A37" s="2">
        <v>35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41"/>
      <c r="U37" s="41"/>
      <c r="V37" s="41"/>
      <c r="W37" s="41"/>
    </row>
    <row r="38" spans="1:23">
      <c r="A38" s="2">
        <v>36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41"/>
      <c r="U38" s="41"/>
      <c r="V38" s="41"/>
      <c r="W38" s="41"/>
    </row>
    <row r="39" spans="1:23">
      <c r="A39" s="2">
        <v>37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41"/>
      <c r="U39" s="41"/>
      <c r="V39" s="41"/>
      <c r="W39" s="41"/>
    </row>
    <row r="40" spans="1:23">
      <c r="A40" s="2">
        <v>38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41"/>
      <c r="U40" s="41"/>
      <c r="V40" s="41"/>
      <c r="W40" s="41"/>
    </row>
    <row r="41" spans="1:23">
      <c r="A41" s="2">
        <v>39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41"/>
      <c r="U41" s="41"/>
      <c r="V41" s="41"/>
      <c r="W41" s="41"/>
    </row>
    <row r="42" spans="1:23">
      <c r="A42" s="2">
        <v>40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41"/>
      <c r="U42" s="41"/>
      <c r="V42" s="41"/>
      <c r="W42" s="41"/>
    </row>
    <row r="43" spans="1:23">
      <c r="A43" s="2">
        <v>41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41"/>
      <c r="U43" s="41"/>
      <c r="V43" s="41"/>
      <c r="W43" s="41"/>
    </row>
    <row r="44" spans="1:23">
      <c r="A44" s="2">
        <v>42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41"/>
      <c r="U44" s="41"/>
      <c r="V44" s="41"/>
      <c r="W44" s="41"/>
    </row>
    <row r="45" spans="1:23">
      <c r="A45" s="2">
        <v>43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41"/>
      <c r="U45" s="41"/>
      <c r="V45" s="41"/>
      <c r="W45" s="41"/>
    </row>
    <row r="46" spans="1:23">
      <c r="A46" s="2">
        <v>44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41"/>
      <c r="U46" s="41"/>
      <c r="V46" s="41"/>
      <c r="W46" s="41"/>
    </row>
    <row r="47" spans="1:23">
      <c r="A47" s="2">
        <v>45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41"/>
      <c r="U47" s="41"/>
      <c r="V47" s="41"/>
      <c r="W47" s="41"/>
    </row>
    <row r="48" spans="1:23">
      <c r="A48" s="2">
        <v>46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41"/>
      <c r="U48" s="41"/>
      <c r="V48" s="41"/>
      <c r="W48" s="41"/>
    </row>
    <row r="49" spans="1:23">
      <c r="A49" s="2">
        <v>47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41"/>
      <c r="U49" s="41"/>
      <c r="V49" s="41"/>
      <c r="W49" s="41"/>
    </row>
    <row r="50" spans="1:23">
      <c r="A50" s="2">
        <v>48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41"/>
      <c r="U50" s="41"/>
      <c r="V50" s="41"/>
      <c r="W50" s="41"/>
    </row>
    <row r="51" spans="1:23">
      <c r="A51" s="2">
        <v>49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41"/>
      <c r="U51" s="41"/>
      <c r="V51" s="41"/>
      <c r="W51" s="41"/>
    </row>
    <row r="52" spans="1:23">
      <c r="A52" s="2">
        <v>50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41"/>
      <c r="U52" s="41"/>
      <c r="V52" s="41"/>
      <c r="W52" s="41"/>
    </row>
    <row r="53" spans="1:23">
      <c r="A53" s="2">
        <v>51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41"/>
      <c r="U53" s="41"/>
      <c r="V53" s="41"/>
      <c r="W53" s="41"/>
    </row>
    <row r="54" spans="1:23">
      <c r="A54" s="2">
        <v>52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41"/>
      <c r="U54" s="41"/>
      <c r="V54" s="41"/>
      <c r="W54" s="41"/>
    </row>
    <row r="55" spans="1:23">
      <c r="A55" s="2">
        <v>53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41"/>
      <c r="U55" s="41"/>
      <c r="V55" s="41"/>
      <c r="W55" s="41"/>
    </row>
    <row r="56" spans="1:23">
      <c r="A56" s="2">
        <v>54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41"/>
      <c r="U56" s="41"/>
      <c r="V56" s="41"/>
      <c r="W56" s="41"/>
    </row>
    <row r="57" spans="1:23">
      <c r="A57" s="2">
        <v>55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41"/>
      <c r="U57" s="41"/>
      <c r="V57" s="41"/>
      <c r="W57" s="41"/>
    </row>
    <row r="58" spans="1:23">
      <c r="A58" s="2">
        <v>56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41"/>
      <c r="U58" s="41"/>
      <c r="V58" s="41"/>
      <c r="W58" s="41"/>
    </row>
    <row r="59" spans="1:23">
      <c r="A59" s="2">
        <v>57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41"/>
      <c r="U59" s="41"/>
      <c r="V59" s="41"/>
      <c r="W59" s="41"/>
    </row>
    <row r="60" spans="1:23">
      <c r="A60" s="2">
        <v>58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41"/>
      <c r="U60" s="41"/>
      <c r="V60" s="41"/>
      <c r="W60" s="41"/>
    </row>
    <row r="61" spans="1:23">
      <c r="A61" s="2">
        <v>59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41"/>
      <c r="U61" s="41"/>
      <c r="V61" s="41"/>
      <c r="W61" s="41"/>
    </row>
    <row r="62" spans="1:23">
      <c r="A62" s="2">
        <v>60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41"/>
      <c r="U62" s="41"/>
      <c r="V62" s="41"/>
      <c r="W62" s="41"/>
    </row>
    <row r="63" spans="1:23">
      <c r="A63" s="2">
        <v>61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41"/>
      <c r="U63" s="41"/>
      <c r="V63" s="41"/>
      <c r="W63" s="41"/>
    </row>
    <row r="64" spans="1:23">
      <c r="A64" s="2">
        <v>62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41"/>
      <c r="U64" s="41"/>
      <c r="V64" s="41"/>
      <c r="W64" s="41"/>
    </row>
    <row r="65" spans="1:23">
      <c r="A65" s="2">
        <v>63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41"/>
      <c r="U65" s="41"/>
      <c r="V65" s="41"/>
      <c r="W65" s="41"/>
    </row>
    <row r="66" spans="1:23">
      <c r="A66" s="2">
        <v>64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41"/>
      <c r="U66" s="41"/>
      <c r="V66" s="41"/>
      <c r="W66" s="41"/>
    </row>
    <row r="67" spans="1:23">
      <c r="A67" s="2">
        <v>65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41"/>
      <c r="U67" s="41"/>
      <c r="V67" s="41"/>
      <c r="W67" s="41"/>
    </row>
    <row r="68" spans="1:23">
      <c r="A68" s="2">
        <v>66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41"/>
      <c r="U68" s="41"/>
      <c r="V68" s="41"/>
      <c r="W68" s="41"/>
    </row>
    <row r="69" spans="1:23">
      <c r="A69" s="2">
        <v>67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41"/>
      <c r="U69" s="41"/>
      <c r="V69" s="41"/>
      <c r="W69" s="41"/>
    </row>
    <row r="70" spans="1:23">
      <c r="A70" s="2">
        <v>68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41"/>
      <c r="U70" s="41"/>
      <c r="V70" s="41"/>
      <c r="W70" s="41"/>
    </row>
    <row r="71" spans="1:23">
      <c r="A71" s="2">
        <v>69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41"/>
      <c r="U71" s="41"/>
      <c r="V71" s="41"/>
      <c r="W71" s="41"/>
    </row>
    <row r="72" spans="1:23">
      <c r="A72" s="2">
        <v>70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41"/>
      <c r="U72" s="41"/>
      <c r="V72" s="41"/>
      <c r="W72" s="41"/>
    </row>
    <row r="73" spans="1:23">
      <c r="A73" s="2">
        <v>71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41"/>
      <c r="U73" s="41"/>
      <c r="V73" s="41"/>
      <c r="W73" s="41"/>
    </row>
    <row r="74" spans="1:23">
      <c r="A74" s="2">
        <v>72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41"/>
      <c r="U74" s="41"/>
      <c r="V74" s="41"/>
      <c r="W74" s="41"/>
    </row>
    <row r="75" spans="1:23">
      <c r="A75" s="2">
        <v>73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41"/>
      <c r="U75" s="41"/>
      <c r="V75" s="41"/>
      <c r="W75" s="41"/>
    </row>
    <row r="76" spans="1:23">
      <c r="A76" s="2">
        <v>74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41"/>
      <c r="U76" s="41"/>
      <c r="V76" s="41"/>
      <c r="W76" s="41"/>
    </row>
    <row r="77" spans="1:23">
      <c r="A77" s="2">
        <v>75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41"/>
      <c r="U77" s="41"/>
      <c r="V77" s="41"/>
      <c r="W77" s="41"/>
    </row>
    <row r="78" spans="1:23">
      <c r="A78" s="2">
        <v>76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41"/>
      <c r="U78" s="41"/>
      <c r="V78" s="41"/>
      <c r="W78" s="41"/>
    </row>
    <row r="79" spans="1:23">
      <c r="A79" s="2">
        <v>77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1"/>
      <c r="U79" s="41"/>
      <c r="V79" s="41"/>
      <c r="W79" s="41"/>
    </row>
    <row r="80" spans="1:23">
      <c r="A80" s="2">
        <v>78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41"/>
      <c r="U80" s="41"/>
      <c r="V80" s="41"/>
      <c r="W80" s="41"/>
    </row>
    <row r="81" spans="1:23">
      <c r="A81" s="2">
        <v>79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1"/>
      <c r="U81" s="41"/>
      <c r="V81" s="41"/>
      <c r="W81" s="41"/>
    </row>
    <row r="82" spans="1:23" ht="17.25" thickBot="1">
      <c r="A82" s="3">
        <v>80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41"/>
      <c r="U82" s="41"/>
      <c r="V82" s="41"/>
      <c r="W82" s="41"/>
    </row>
    <row r="83" spans="1:23" ht="17.25" thickTop="1">
      <c r="A83" s="4" t="s">
        <v>17</v>
      </c>
      <c r="B83" s="23">
        <f>IF(AND(B3=0,B4=0,B5=0,B6=0,B7=0),0,IF(B3=0,0,COUNTIF(B$3:B$82,5)/B88))</f>
        <v>0</v>
      </c>
      <c r="C83" s="23">
        <f t="shared" ref="C83:W83" si="0">IF(AND(C3=0,C4=0,C5=0,C6=0,C7=0),0,IF(C3=0,0,COUNTIF(C$3:C$82,5)/C88))</f>
        <v>0</v>
      </c>
      <c r="D83" s="23">
        <f t="shared" si="0"/>
        <v>0</v>
      </c>
      <c r="E83" s="23">
        <f t="shared" si="0"/>
        <v>0</v>
      </c>
      <c r="F83" s="23">
        <f t="shared" si="0"/>
        <v>0</v>
      </c>
      <c r="G83" s="23">
        <f t="shared" si="0"/>
        <v>0</v>
      </c>
      <c r="H83" s="23">
        <f t="shared" si="0"/>
        <v>0</v>
      </c>
      <c r="I83" s="23">
        <f t="shared" si="0"/>
        <v>0</v>
      </c>
      <c r="J83" s="23">
        <f t="shared" si="0"/>
        <v>0</v>
      </c>
      <c r="K83" s="23">
        <f t="shared" si="0"/>
        <v>0</v>
      </c>
      <c r="L83" s="23">
        <f t="shared" si="0"/>
        <v>0</v>
      </c>
      <c r="M83" s="23">
        <f t="shared" si="0"/>
        <v>0</v>
      </c>
      <c r="N83" s="23">
        <f t="shared" si="0"/>
        <v>0</v>
      </c>
      <c r="O83" s="23">
        <f t="shared" si="0"/>
        <v>0</v>
      </c>
      <c r="P83" s="23">
        <f t="shared" si="0"/>
        <v>0</v>
      </c>
      <c r="Q83" s="23">
        <f t="shared" si="0"/>
        <v>0</v>
      </c>
      <c r="R83" s="23">
        <f t="shared" si="0"/>
        <v>0</v>
      </c>
      <c r="S83" s="42">
        <f t="shared" si="0"/>
        <v>0</v>
      </c>
      <c r="T83" s="42">
        <f t="shared" si="0"/>
        <v>0</v>
      </c>
      <c r="U83" s="42">
        <f t="shared" si="0"/>
        <v>0</v>
      </c>
      <c r="V83" s="42">
        <f t="shared" si="0"/>
        <v>0</v>
      </c>
      <c r="W83" s="42">
        <f t="shared" si="0"/>
        <v>0</v>
      </c>
    </row>
    <row r="84" spans="1:23">
      <c r="A84" s="4" t="s">
        <v>18</v>
      </c>
      <c r="B84" s="23">
        <f>IF(AND(B3=0,B4=0,B5=0,B6=0,B7=0),0,COUNTIF(B$3:B$82,4)/B88)</f>
        <v>0</v>
      </c>
      <c r="C84" s="23">
        <f t="shared" ref="C84:W84" si="1">IF(AND(C3=0,C4=0,C5=0,C6=0,C7=0),0,COUNTIF(C$3:C$82,4)/C88)</f>
        <v>0</v>
      </c>
      <c r="D84" s="23">
        <f t="shared" si="1"/>
        <v>0</v>
      </c>
      <c r="E84" s="23">
        <f t="shared" si="1"/>
        <v>0</v>
      </c>
      <c r="F84" s="23">
        <f t="shared" si="1"/>
        <v>0</v>
      </c>
      <c r="G84" s="23">
        <f t="shared" si="1"/>
        <v>0</v>
      </c>
      <c r="H84" s="23">
        <f t="shared" si="1"/>
        <v>0</v>
      </c>
      <c r="I84" s="23">
        <f t="shared" si="1"/>
        <v>0</v>
      </c>
      <c r="J84" s="23">
        <f t="shared" si="1"/>
        <v>0</v>
      </c>
      <c r="K84" s="23">
        <f t="shared" si="1"/>
        <v>0</v>
      </c>
      <c r="L84" s="23">
        <f t="shared" si="1"/>
        <v>0</v>
      </c>
      <c r="M84" s="23">
        <f t="shared" si="1"/>
        <v>0</v>
      </c>
      <c r="N84" s="23">
        <f t="shared" si="1"/>
        <v>0</v>
      </c>
      <c r="O84" s="23">
        <f t="shared" si="1"/>
        <v>0</v>
      </c>
      <c r="P84" s="23">
        <f t="shared" si="1"/>
        <v>0</v>
      </c>
      <c r="Q84" s="23">
        <f t="shared" si="1"/>
        <v>0</v>
      </c>
      <c r="R84" s="23">
        <f t="shared" si="1"/>
        <v>0</v>
      </c>
      <c r="S84" s="23">
        <f t="shared" si="1"/>
        <v>0</v>
      </c>
      <c r="T84" s="23">
        <f t="shared" si="1"/>
        <v>0</v>
      </c>
      <c r="U84" s="23">
        <f t="shared" si="1"/>
        <v>0</v>
      </c>
      <c r="V84" s="23">
        <f t="shared" si="1"/>
        <v>0</v>
      </c>
      <c r="W84" s="23">
        <f t="shared" si="1"/>
        <v>0</v>
      </c>
    </row>
    <row r="85" spans="1:23">
      <c r="A85" s="4" t="s">
        <v>21</v>
      </c>
      <c r="B85" s="23">
        <f>IF(AND(B3=0,B4=0,B5=0,B6=0,B7=0),0,COUNTIF(B$3:B$82,3)/B88)</f>
        <v>0</v>
      </c>
      <c r="C85" s="23">
        <f t="shared" ref="C85:W85" si="2">IF(AND(C3=0,C4=0,C5=0,C6=0,C7=0),0,COUNTIF(C$3:C$82,3)/C88)</f>
        <v>0</v>
      </c>
      <c r="D85" s="23">
        <f t="shared" si="2"/>
        <v>0</v>
      </c>
      <c r="E85" s="23">
        <f t="shared" si="2"/>
        <v>0</v>
      </c>
      <c r="F85" s="23">
        <f t="shared" si="2"/>
        <v>0</v>
      </c>
      <c r="G85" s="23">
        <f t="shared" si="2"/>
        <v>0</v>
      </c>
      <c r="H85" s="23">
        <f t="shared" si="2"/>
        <v>0</v>
      </c>
      <c r="I85" s="23">
        <f t="shared" si="2"/>
        <v>0</v>
      </c>
      <c r="J85" s="23">
        <f t="shared" si="2"/>
        <v>0</v>
      </c>
      <c r="K85" s="23">
        <f t="shared" si="2"/>
        <v>0</v>
      </c>
      <c r="L85" s="23">
        <f t="shared" si="2"/>
        <v>0</v>
      </c>
      <c r="M85" s="23">
        <f t="shared" si="2"/>
        <v>0</v>
      </c>
      <c r="N85" s="23">
        <f t="shared" si="2"/>
        <v>0</v>
      </c>
      <c r="O85" s="23">
        <f t="shared" si="2"/>
        <v>0</v>
      </c>
      <c r="P85" s="23">
        <f t="shared" si="2"/>
        <v>0</v>
      </c>
      <c r="Q85" s="23">
        <f t="shared" si="2"/>
        <v>0</v>
      </c>
      <c r="R85" s="23">
        <f t="shared" si="2"/>
        <v>0</v>
      </c>
      <c r="S85" s="23">
        <f t="shared" si="2"/>
        <v>0</v>
      </c>
      <c r="T85" s="23">
        <f t="shared" si="2"/>
        <v>0</v>
      </c>
      <c r="U85" s="23">
        <f t="shared" si="2"/>
        <v>0</v>
      </c>
      <c r="V85" s="23">
        <f t="shared" si="2"/>
        <v>0</v>
      </c>
      <c r="W85" s="23">
        <f t="shared" si="2"/>
        <v>0</v>
      </c>
    </row>
    <row r="86" spans="1:23">
      <c r="A86" s="4" t="s">
        <v>20</v>
      </c>
      <c r="B86" s="23">
        <f>IF(AND(B3=0,B4=0,B5=0,B6=0,B7=0),0,COUNTIF(B$3:B$82,2)/B88)</f>
        <v>0</v>
      </c>
      <c r="C86" s="23">
        <f t="shared" ref="C86:W86" si="3">IF(AND(C3=0,C4=0,C5=0,C6=0,C7=0),0,COUNTIF(C$3:C$82,2)/C88)</f>
        <v>0</v>
      </c>
      <c r="D86" s="23">
        <f t="shared" si="3"/>
        <v>0</v>
      </c>
      <c r="E86" s="23">
        <f t="shared" si="3"/>
        <v>0</v>
      </c>
      <c r="F86" s="23">
        <f t="shared" si="3"/>
        <v>0</v>
      </c>
      <c r="G86" s="23">
        <f t="shared" si="3"/>
        <v>0</v>
      </c>
      <c r="H86" s="23">
        <f t="shared" si="3"/>
        <v>0</v>
      </c>
      <c r="I86" s="23">
        <f t="shared" si="3"/>
        <v>0</v>
      </c>
      <c r="J86" s="23">
        <f t="shared" si="3"/>
        <v>0</v>
      </c>
      <c r="K86" s="23">
        <f t="shared" si="3"/>
        <v>0</v>
      </c>
      <c r="L86" s="23">
        <f t="shared" si="3"/>
        <v>0</v>
      </c>
      <c r="M86" s="23">
        <f t="shared" si="3"/>
        <v>0</v>
      </c>
      <c r="N86" s="23">
        <f t="shared" si="3"/>
        <v>0</v>
      </c>
      <c r="O86" s="23">
        <f t="shared" si="3"/>
        <v>0</v>
      </c>
      <c r="P86" s="23">
        <f t="shared" si="3"/>
        <v>0</v>
      </c>
      <c r="Q86" s="23">
        <f t="shared" si="3"/>
        <v>0</v>
      </c>
      <c r="R86" s="23">
        <f t="shared" si="3"/>
        <v>0</v>
      </c>
      <c r="S86" s="23">
        <f t="shared" si="3"/>
        <v>0</v>
      </c>
      <c r="T86" s="23">
        <f t="shared" si="3"/>
        <v>0</v>
      </c>
      <c r="U86" s="23">
        <f t="shared" si="3"/>
        <v>0</v>
      </c>
      <c r="V86" s="23">
        <f t="shared" si="3"/>
        <v>0</v>
      </c>
      <c r="W86" s="23">
        <f t="shared" si="3"/>
        <v>0</v>
      </c>
    </row>
    <row r="87" spans="1:23">
      <c r="A87" s="5" t="s">
        <v>19</v>
      </c>
      <c r="B87" s="23">
        <f>IF(AND(B3=0,B4=0,B5=0,B6=0,B7=0),0,COUNTIF(B$3:B$82,1)/B88)</f>
        <v>0</v>
      </c>
      <c r="C87" s="23">
        <f t="shared" ref="C87:W87" si="4">IF(AND(C3=0,C4=0,C5=0,C6=0,C7=0),0,COUNTIF(C$3:C$82,1)/C88)</f>
        <v>0</v>
      </c>
      <c r="D87" s="23">
        <f t="shared" si="4"/>
        <v>0</v>
      </c>
      <c r="E87" s="23">
        <f t="shared" si="4"/>
        <v>0</v>
      </c>
      <c r="F87" s="23">
        <f t="shared" si="4"/>
        <v>0</v>
      </c>
      <c r="G87" s="23">
        <f t="shared" si="4"/>
        <v>0</v>
      </c>
      <c r="H87" s="23">
        <f t="shared" si="4"/>
        <v>0</v>
      </c>
      <c r="I87" s="23">
        <f t="shared" si="4"/>
        <v>0</v>
      </c>
      <c r="J87" s="23">
        <f t="shared" si="4"/>
        <v>0</v>
      </c>
      <c r="K87" s="23">
        <f t="shared" si="4"/>
        <v>0</v>
      </c>
      <c r="L87" s="23">
        <f t="shared" si="4"/>
        <v>0</v>
      </c>
      <c r="M87" s="23">
        <f t="shared" si="4"/>
        <v>0</v>
      </c>
      <c r="N87" s="23">
        <f t="shared" si="4"/>
        <v>0</v>
      </c>
      <c r="O87" s="23">
        <f t="shared" si="4"/>
        <v>0</v>
      </c>
      <c r="P87" s="23">
        <f t="shared" si="4"/>
        <v>0</v>
      </c>
      <c r="Q87" s="23">
        <f t="shared" si="4"/>
        <v>0</v>
      </c>
      <c r="R87" s="23">
        <f t="shared" si="4"/>
        <v>0</v>
      </c>
      <c r="S87" s="43">
        <f t="shared" si="4"/>
        <v>0</v>
      </c>
      <c r="T87" s="43">
        <f t="shared" si="4"/>
        <v>0</v>
      </c>
      <c r="U87" s="43">
        <f t="shared" si="4"/>
        <v>0</v>
      </c>
      <c r="V87" s="43">
        <f t="shared" si="4"/>
        <v>0</v>
      </c>
      <c r="W87" s="43">
        <f t="shared" si="4"/>
        <v>0</v>
      </c>
    </row>
    <row r="88" spans="1:23" ht="17.25" thickBot="1">
      <c r="A88" s="6" t="s">
        <v>1</v>
      </c>
      <c r="B88" s="24">
        <f>COUNT(B3:B82)</f>
        <v>0</v>
      </c>
      <c r="C88" s="24">
        <f t="shared" ref="C88:W88" si="5">COUNT(C3:C82)</f>
        <v>0</v>
      </c>
      <c r="D88" s="24">
        <f t="shared" si="5"/>
        <v>0</v>
      </c>
      <c r="E88" s="24">
        <f t="shared" si="5"/>
        <v>0</v>
      </c>
      <c r="F88" s="24">
        <f t="shared" si="5"/>
        <v>0</v>
      </c>
      <c r="G88" s="24">
        <f t="shared" si="5"/>
        <v>0</v>
      </c>
      <c r="H88" s="24">
        <f t="shared" si="5"/>
        <v>0</v>
      </c>
      <c r="I88" s="24">
        <f t="shared" si="5"/>
        <v>0</v>
      </c>
      <c r="J88" s="24">
        <f t="shared" si="5"/>
        <v>0</v>
      </c>
      <c r="K88" s="24">
        <f t="shared" si="5"/>
        <v>0</v>
      </c>
      <c r="L88" s="24">
        <f t="shared" si="5"/>
        <v>0</v>
      </c>
      <c r="M88" s="24">
        <f t="shared" si="5"/>
        <v>0</v>
      </c>
      <c r="N88" s="24">
        <f t="shared" si="5"/>
        <v>0</v>
      </c>
      <c r="O88" s="24">
        <f t="shared" si="5"/>
        <v>0</v>
      </c>
      <c r="P88" s="24">
        <f t="shared" si="5"/>
        <v>0</v>
      </c>
      <c r="Q88" s="24">
        <f t="shared" si="5"/>
        <v>0</v>
      </c>
      <c r="R88" s="24">
        <f t="shared" si="5"/>
        <v>0</v>
      </c>
      <c r="S88" s="24">
        <f t="shared" si="5"/>
        <v>0</v>
      </c>
      <c r="T88" s="24">
        <f t="shared" si="5"/>
        <v>0</v>
      </c>
      <c r="U88" s="24">
        <f t="shared" si="5"/>
        <v>0</v>
      </c>
      <c r="V88" s="24">
        <f t="shared" si="5"/>
        <v>0</v>
      </c>
      <c r="W88" s="24">
        <f t="shared" si="5"/>
        <v>0</v>
      </c>
    </row>
    <row r="89" spans="1:23" ht="17.25" thickTop="1">
      <c r="A89" s="7" t="s">
        <v>2</v>
      </c>
      <c r="B89" s="35">
        <f>SUM(B3:B82)</f>
        <v>0</v>
      </c>
      <c r="C89" s="35">
        <f t="shared" ref="C89:W89" si="6">SUM(C3:C82)</f>
        <v>0</v>
      </c>
      <c r="D89" s="35">
        <f t="shared" si="6"/>
        <v>0</v>
      </c>
      <c r="E89" s="35">
        <f t="shared" si="6"/>
        <v>0</v>
      </c>
      <c r="F89" s="35">
        <f t="shared" si="6"/>
        <v>0</v>
      </c>
      <c r="G89" s="35">
        <f t="shared" si="6"/>
        <v>0</v>
      </c>
      <c r="H89" s="35">
        <f t="shared" si="6"/>
        <v>0</v>
      </c>
      <c r="I89" s="35">
        <f t="shared" si="6"/>
        <v>0</v>
      </c>
      <c r="J89" s="35">
        <f t="shared" si="6"/>
        <v>0</v>
      </c>
      <c r="K89" s="35">
        <f t="shared" si="6"/>
        <v>0</v>
      </c>
      <c r="L89" s="35">
        <f t="shared" si="6"/>
        <v>0</v>
      </c>
      <c r="M89" s="35">
        <f t="shared" si="6"/>
        <v>0</v>
      </c>
      <c r="N89" s="35">
        <f t="shared" si="6"/>
        <v>0</v>
      </c>
      <c r="O89" s="35">
        <f t="shared" si="6"/>
        <v>0</v>
      </c>
      <c r="P89" s="35">
        <f t="shared" si="6"/>
        <v>0</v>
      </c>
      <c r="Q89" s="35">
        <f t="shared" si="6"/>
        <v>0</v>
      </c>
      <c r="R89" s="35">
        <f t="shared" si="6"/>
        <v>0</v>
      </c>
      <c r="S89" s="44">
        <f t="shared" si="6"/>
        <v>0</v>
      </c>
      <c r="T89" s="44">
        <f t="shared" si="6"/>
        <v>0</v>
      </c>
      <c r="U89" s="44">
        <f t="shared" si="6"/>
        <v>0</v>
      </c>
      <c r="V89" s="44">
        <f t="shared" si="6"/>
        <v>0</v>
      </c>
      <c r="W89" s="44">
        <f t="shared" si="6"/>
        <v>0</v>
      </c>
    </row>
    <row r="90" spans="1:23">
      <c r="A90" s="7" t="s">
        <v>46</v>
      </c>
      <c r="B90" s="26">
        <f>IF(AND(B3=0,B4=0,B5=0,B6=0,B7=0),0,AVERAGE(B3:B82))</f>
        <v>0</v>
      </c>
      <c r="C90" s="26">
        <f t="shared" ref="C90:W90" si="7">IF(AND(C3=0,C4=0,C5=0,C6=0,C7=0),0,AVERAGE(C3:C82))</f>
        <v>0</v>
      </c>
      <c r="D90" s="26">
        <f t="shared" si="7"/>
        <v>0</v>
      </c>
      <c r="E90" s="26">
        <f t="shared" si="7"/>
        <v>0</v>
      </c>
      <c r="F90" s="26">
        <f t="shared" si="7"/>
        <v>0</v>
      </c>
      <c r="G90" s="26">
        <f t="shared" si="7"/>
        <v>0</v>
      </c>
      <c r="H90" s="26">
        <f t="shared" si="7"/>
        <v>0</v>
      </c>
      <c r="I90" s="26">
        <f t="shared" si="7"/>
        <v>0</v>
      </c>
      <c r="J90" s="26">
        <f t="shared" si="7"/>
        <v>0</v>
      </c>
      <c r="K90" s="26">
        <f t="shared" si="7"/>
        <v>0</v>
      </c>
      <c r="L90" s="26">
        <f t="shared" si="7"/>
        <v>0</v>
      </c>
      <c r="M90" s="26">
        <f t="shared" si="7"/>
        <v>0</v>
      </c>
      <c r="N90" s="26">
        <f t="shared" si="7"/>
        <v>0</v>
      </c>
      <c r="O90" s="26">
        <f t="shared" si="7"/>
        <v>0</v>
      </c>
      <c r="P90" s="26">
        <f t="shared" si="7"/>
        <v>0</v>
      </c>
      <c r="Q90" s="26">
        <f t="shared" si="7"/>
        <v>0</v>
      </c>
      <c r="R90" s="26">
        <f t="shared" si="7"/>
        <v>0</v>
      </c>
      <c r="S90" s="26">
        <f t="shared" si="7"/>
        <v>0</v>
      </c>
      <c r="T90" s="26">
        <f t="shared" si="7"/>
        <v>0</v>
      </c>
      <c r="U90" s="26">
        <f t="shared" si="7"/>
        <v>0</v>
      </c>
      <c r="V90" s="26">
        <f t="shared" si="7"/>
        <v>0</v>
      </c>
      <c r="W90" s="26">
        <f t="shared" si="7"/>
        <v>0</v>
      </c>
    </row>
    <row r="91" spans="1:23">
      <c r="A91" s="7" t="s">
        <v>22</v>
      </c>
      <c r="B91" s="26">
        <f>IF(AND(B3=0,B4=0,B5=0,B6=0,B7=0),0,TRIMMEAN(B3:B82,0.2))</f>
        <v>0</v>
      </c>
      <c r="C91" s="26">
        <f t="shared" ref="C91:W91" si="8">IF(AND(C3=0,C4=0,C5=0,C6=0,C7=0),0,TRIMMEAN(C3:C82,0.2))</f>
        <v>0</v>
      </c>
      <c r="D91" s="26">
        <f t="shared" si="8"/>
        <v>0</v>
      </c>
      <c r="E91" s="26">
        <f t="shared" si="8"/>
        <v>0</v>
      </c>
      <c r="F91" s="26">
        <f t="shared" si="8"/>
        <v>0</v>
      </c>
      <c r="G91" s="26">
        <f t="shared" si="8"/>
        <v>0</v>
      </c>
      <c r="H91" s="26">
        <f t="shared" si="8"/>
        <v>0</v>
      </c>
      <c r="I91" s="26">
        <f t="shared" si="8"/>
        <v>0</v>
      </c>
      <c r="J91" s="26">
        <f t="shared" si="8"/>
        <v>0</v>
      </c>
      <c r="K91" s="26">
        <f t="shared" si="8"/>
        <v>0</v>
      </c>
      <c r="L91" s="26">
        <f t="shared" si="8"/>
        <v>0</v>
      </c>
      <c r="M91" s="26">
        <f t="shared" si="8"/>
        <v>0</v>
      </c>
      <c r="N91" s="26">
        <f t="shared" si="8"/>
        <v>0</v>
      </c>
      <c r="O91" s="26">
        <f t="shared" si="8"/>
        <v>0</v>
      </c>
      <c r="P91" s="26">
        <f t="shared" si="8"/>
        <v>0</v>
      </c>
      <c r="Q91" s="26">
        <f t="shared" si="8"/>
        <v>0</v>
      </c>
      <c r="R91" s="26">
        <f t="shared" si="8"/>
        <v>0</v>
      </c>
      <c r="S91" s="26">
        <f t="shared" si="8"/>
        <v>0</v>
      </c>
      <c r="T91" s="26">
        <f t="shared" si="8"/>
        <v>0</v>
      </c>
      <c r="U91" s="26">
        <f t="shared" si="8"/>
        <v>0</v>
      </c>
      <c r="V91" s="26">
        <f t="shared" si="8"/>
        <v>0</v>
      </c>
      <c r="W91" s="26">
        <f t="shared" si="8"/>
        <v>0</v>
      </c>
    </row>
    <row r="92" spans="1:23">
      <c r="A92" s="8" t="s">
        <v>3</v>
      </c>
      <c r="B92" s="27">
        <f>IF(OR(AND(B3=0,B4=0,B5=0,B6=0,B7=0),B88=1),0,STDEV(B3:B82))</f>
        <v>0</v>
      </c>
      <c r="C92" s="27">
        <f t="shared" ref="C92:W92" si="9">IF(OR(AND(C3=0,C4=0,C5=0,C6=0,C7=0),C88=1),0,STDEV(C3:C82))</f>
        <v>0</v>
      </c>
      <c r="D92" s="27">
        <f t="shared" si="9"/>
        <v>0</v>
      </c>
      <c r="E92" s="27">
        <f t="shared" si="9"/>
        <v>0</v>
      </c>
      <c r="F92" s="27">
        <f t="shared" si="9"/>
        <v>0</v>
      </c>
      <c r="G92" s="27">
        <f t="shared" si="9"/>
        <v>0</v>
      </c>
      <c r="H92" s="27">
        <f t="shared" si="9"/>
        <v>0</v>
      </c>
      <c r="I92" s="27">
        <f t="shared" si="9"/>
        <v>0</v>
      </c>
      <c r="J92" s="27">
        <f t="shared" si="9"/>
        <v>0</v>
      </c>
      <c r="K92" s="27">
        <f t="shared" si="9"/>
        <v>0</v>
      </c>
      <c r="L92" s="27">
        <f t="shared" si="9"/>
        <v>0</v>
      </c>
      <c r="M92" s="27">
        <f t="shared" si="9"/>
        <v>0</v>
      </c>
      <c r="N92" s="27">
        <f t="shared" si="9"/>
        <v>0</v>
      </c>
      <c r="O92" s="27">
        <f t="shared" si="9"/>
        <v>0</v>
      </c>
      <c r="P92" s="27">
        <f t="shared" si="9"/>
        <v>0</v>
      </c>
      <c r="Q92" s="27">
        <f t="shared" si="9"/>
        <v>0</v>
      </c>
      <c r="R92" s="27">
        <f t="shared" si="9"/>
        <v>0</v>
      </c>
      <c r="S92" s="27">
        <f t="shared" si="9"/>
        <v>0</v>
      </c>
      <c r="T92" s="27">
        <f t="shared" si="9"/>
        <v>0</v>
      </c>
      <c r="U92" s="27">
        <f t="shared" si="9"/>
        <v>0</v>
      </c>
      <c r="V92" s="27">
        <f t="shared" si="9"/>
        <v>0</v>
      </c>
      <c r="W92" s="27">
        <f t="shared" si="9"/>
        <v>0</v>
      </c>
    </row>
    <row r="93" spans="1:23">
      <c r="A93" s="4" t="s">
        <v>4</v>
      </c>
      <c r="B93" s="25">
        <f>IF(AND(B3=0,B4=0,B5=0,B6=0,B7=0),0,B91+NORMINV(1-0.025,0,1)*B92/SQRT(B88))</f>
        <v>0</v>
      </c>
      <c r="C93" s="25">
        <f t="shared" ref="C93:W93" si="10">IF(AND(C3=0,C4=0,C5=0,C6=0,C7=0),0,C91+NORMINV(1-0.025,0,1)*C92/SQRT(C88))</f>
        <v>0</v>
      </c>
      <c r="D93" s="25">
        <f t="shared" si="10"/>
        <v>0</v>
      </c>
      <c r="E93" s="25">
        <f t="shared" si="10"/>
        <v>0</v>
      </c>
      <c r="F93" s="25">
        <f t="shared" si="10"/>
        <v>0</v>
      </c>
      <c r="G93" s="25">
        <f t="shared" si="10"/>
        <v>0</v>
      </c>
      <c r="H93" s="25">
        <f t="shared" si="10"/>
        <v>0</v>
      </c>
      <c r="I93" s="25">
        <f t="shared" si="10"/>
        <v>0</v>
      </c>
      <c r="J93" s="25">
        <f t="shared" si="10"/>
        <v>0</v>
      </c>
      <c r="K93" s="25">
        <f t="shared" si="10"/>
        <v>0</v>
      </c>
      <c r="L93" s="25">
        <f t="shared" si="10"/>
        <v>0</v>
      </c>
      <c r="M93" s="25">
        <f t="shared" si="10"/>
        <v>0</v>
      </c>
      <c r="N93" s="25">
        <f t="shared" si="10"/>
        <v>0</v>
      </c>
      <c r="O93" s="25">
        <f t="shared" si="10"/>
        <v>0</v>
      </c>
      <c r="P93" s="25">
        <f t="shared" si="10"/>
        <v>0</v>
      </c>
      <c r="Q93" s="25">
        <f t="shared" si="10"/>
        <v>0</v>
      </c>
      <c r="R93" s="25">
        <f t="shared" si="10"/>
        <v>0</v>
      </c>
      <c r="S93" s="25">
        <f t="shared" si="10"/>
        <v>0</v>
      </c>
      <c r="T93" s="25">
        <f t="shared" si="10"/>
        <v>0</v>
      </c>
      <c r="U93" s="25">
        <f t="shared" si="10"/>
        <v>0</v>
      </c>
      <c r="V93" s="25">
        <f t="shared" si="10"/>
        <v>0</v>
      </c>
      <c r="W93" s="25">
        <f t="shared" si="10"/>
        <v>0</v>
      </c>
    </row>
    <row r="94" spans="1:23" ht="17.25" thickBot="1">
      <c r="A94" s="9" t="s">
        <v>6</v>
      </c>
      <c r="B94" s="28">
        <f>IF(AND(B3=0,B4=0,B5=0,B6=0,B7=0),0,B91+NORMINV(0.025,0,1)*B92/SQRT(B88))</f>
        <v>0</v>
      </c>
      <c r="C94" s="28">
        <f t="shared" ref="C94:W94" si="11">IF(AND(C3=0,C4=0,C5=0,C6=0,C7=0),0,C91+NORMINV(0.025,0,1)*C92/SQRT(C88))</f>
        <v>0</v>
      </c>
      <c r="D94" s="28">
        <f t="shared" si="11"/>
        <v>0</v>
      </c>
      <c r="E94" s="28">
        <f t="shared" si="11"/>
        <v>0</v>
      </c>
      <c r="F94" s="28">
        <f t="shared" si="11"/>
        <v>0</v>
      </c>
      <c r="G94" s="28">
        <f t="shared" si="11"/>
        <v>0</v>
      </c>
      <c r="H94" s="28">
        <f t="shared" si="11"/>
        <v>0</v>
      </c>
      <c r="I94" s="28">
        <f t="shared" si="11"/>
        <v>0</v>
      </c>
      <c r="J94" s="28">
        <f t="shared" si="11"/>
        <v>0</v>
      </c>
      <c r="K94" s="28">
        <f t="shared" si="11"/>
        <v>0</v>
      </c>
      <c r="L94" s="28">
        <f t="shared" si="11"/>
        <v>0</v>
      </c>
      <c r="M94" s="28">
        <f t="shared" si="11"/>
        <v>0</v>
      </c>
      <c r="N94" s="28">
        <f t="shared" si="11"/>
        <v>0</v>
      </c>
      <c r="O94" s="28">
        <f t="shared" si="11"/>
        <v>0</v>
      </c>
      <c r="P94" s="28">
        <f t="shared" si="11"/>
        <v>0</v>
      </c>
      <c r="Q94" s="28">
        <f t="shared" si="11"/>
        <v>0</v>
      </c>
      <c r="R94" s="28">
        <f t="shared" si="11"/>
        <v>0</v>
      </c>
      <c r="S94" s="28">
        <f t="shared" si="11"/>
        <v>0</v>
      </c>
      <c r="T94" s="28">
        <f t="shared" si="11"/>
        <v>0</v>
      </c>
      <c r="U94" s="28">
        <f t="shared" si="11"/>
        <v>0</v>
      </c>
      <c r="V94" s="28">
        <f t="shared" si="11"/>
        <v>0</v>
      </c>
      <c r="W94" s="28">
        <f t="shared" si="11"/>
        <v>0</v>
      </c>
    </row>
    <row r="95" spans="1:23" ht="18" thickTop="1" thickBot="1">
      <c r="A95" s="10" t="s">
        <v>5</v>
      </c>
      <c r="B95" s="29" t="str">
        <f>IF(OR(AND(B94&lt;3,B93&gt;3),B93=3,B94=3),"S",IF(B94&gt;3,"R","N"))</f>
        <v>N</v>
      </c>
      <c r="C95" s="29" t="str">
        <f t="shared" ref="C95:S95" si="12">IF(OR(AND(C94&lt;3,C93&gt;3),C93=3,C94=3),"S",IF(C94&gt;3,"R","N"))</f>
        <v>N</v>
      </c>
      <c r="D95" s="29" t="str">
        <f t="shared" si="12"/>
        <v>N</v>
      </c>
      <c r="E95" s="29" t="str">
        <f t="shared" si="12"/>
        <v>N</v>
      </c>
      <c r="F95" s="29" t="str">
        <f t="shared" si="12"/>
        <v>N</v>
      </c>
      <c r="G95" s="29" t="str">
        <f t="shared" si="12"/>
        <v>N</v>
      </c>
      <c r="H95" s="29" t="str">
        <f t="shared" si="12"/>
        <v>N</v>
      </c>
      <c r="I95" s="29" t="str">
        <f t="shared" si="12"/>
        <v>N</v>
      </c>
      <c r="J95" s="29" t="str">
        <f t="shared" si="12"/>
        <v>N</v>
      </c>
      <c r="K95" s="29" t="str">
        <f t="shared" si="12"/>
        <v>N</v>
      </c>
      <c r="L95" s="29" t="str">
        <f t="shared" si="12"/>
        <v>N</v>
      </c>
      <c r="M95" s="29" t="str">
        <f t="shared" si="12"/>
        <v>N</v>
      </c>
      <c r="N95" s="29" t="str">
        <f t="shared" si="12"/>
        <v>N</v>
      </c>
      <c r="O95" s="29" t="str">
        <f t="shared" si="12"/>
        <v>N</v>
      </c>
      <c r="P95" s="29" t="str">
        <f t="shared" si="12"/>
        <v>N</v>
      </c>
      <c r="Q95" s="29" t="str">
        <f t="shared" si="12"/>
        <v>N</v>
      </c>
      <c r="R95" s="29" t="str">
        <f t="shared" si="12"/>
        <v>N</v>
      </c>
      <c r="S95" s="29" t="str">
        <f t="shared" si="12"/>
        <v>N</v>
      </c>
    </row>
    <row r="96" spans="1:23" ht="17.25" thickTop="1">
      <c r="A96" s="18" t="s">
        <v>23</v>
      </c>
      <c r="B96" s="30" t="str">
        <f>Sheet2!E21</f>
        <v>R</v>
      </c>
      <c r="C96" s="30">
        <f>Sheet2!E12</f>
        <v>0</v>
      </c>
      <c r="D96" s="30" t="str">
        <f>Sheet2!E21</f>
        <v>R</v>
      </c>
      <c r="E96" s="30" t="str">
        <f>Sheet2!E21</f>
        <v>R</v>
      </c>
      <c r="F96" s="30">
        <f>Sheet2!E12</f>
        <v>0</v>
      </c>
      <c r="G96" s="30">
        <f>Sheet2!E15</f>
        <v>0</v>
      </c>
      <c r="H96" s="30">
        <f>Sheet2!E17</f>
        <v>0</v>
      </c>
      <c r="I96" s="30">
        <f>Sheet2!E17</f>
        <v>0</v>
      </c>
      <c r="J96" s="30">
        <f>Sheet2!E6</f>
        <v>0</v>
      </c>
      <c r="K96" s="30">
        <f>Sheet2!E7</f>
        <v>0</v>
      </c>
      <c r="L96" s="30">
        <f>Sheet2!E7</f>
        <v>0</v>
      </c>
      <c r="M96" s="30">
        <f>Sheet2!E9</f>
        <v>0</v>
      </c>
      <c r="N96" s="30">
        <f>Sheet2!E9</f>
        <v>0</v>
      </c>
      <c r="O96" s="30">
        <f>Sheet2!E9</f>
        <v>0</v>
      </c>
      <c r="P96" s="30">
        <f>Sheet2!E12</f>
        <v>0</v>
      </c>
      <c r="Q96" s="30">
        <f>Sheet2!E15</f>
        <v>0</v>
      </c>
      <c r="R96" s="30">
        <f>Sheet2!E19</f>
        <v>0</v>
      </c>
      <c r="S96" s="30">
        <f>Sheet2!E19</f>
        <v>0</v>
      </c>
    </row>
    <row r="97" spans="1:20" ht="17.25" thickBot="1">
      <c r="A97" s="20" t="s">
        <v>24</v>
      </c>
      <c r="B97" s="31" t="str">
        <f t="shared" ref="B97:S97" si="13">IF(B96="R",IF(B95="R","是","否"),IF(B96="S",IF(OR(B95="S",B95="R"),"是","否"),"是"))</f>
        <v>否</v>
      </c>
      <c r="C97" s="31" t="str">
        <f t="shared" si="13"/>
        <v>是</v>
      </c>
      <c r="D97" s="31" t="str">
        <f t="shared" si="13"/>
        <v>否</v>
      </c>
      <c r="E97" s="31" t="str">
        <f t="shared" si="13"/>
        <v>否</v>
      </c>
      <c r="F97" s="31" t="str">
        <f t="shared" si="13"/>
        <v>是</v>
      </c>
      <c r="G97" s="31" t="str">
        <f t="shared" si="13"/>
        <v>是</v>
      </c>
      <c r="H97" s="31" t="str">
        <f t="shared" si="13"/>
        <v>是</v>
      </c>
      <c r="I97" s="31" t="str">
        <f t="shared" si="13"/>
        <v>是</v>
      </c>
      <c r="J97" s="31" t="str">
        <f t="shared" si="13"/>
        <v>是</v>
      </c>
      <c r="K97" s="31" t="str">
        <f t="shared" si="13"/>
        <v>是</v>
      </c>
      <c r="L97" s="31" t="str">
        <f t="shared" si="13"/>
        <v>是</v>
      </c>
      <c r="M97" s="31" t="str">
        <f t="shared" si="13"/>
        <v>是</v>
      </c>
      <c r="N97" s="31" t="str">
        <f t="shared" si="13"/>
        <v>是</v>
      </c>
      <c r="O97" s="31" t="str">
        <f t="shared" si="13"/>
        <v>是</v>
      </c>
      <c r="P97" s="31" t="str">
        <f t="shared" si="13"/>
        <v>是</v>
      </c>
      <c r="Q97" s="31" t="str">
        <f t="shared" si="13"/>
        <v>是</v>
      </c>
      <c r="R97" s="31" t="str">
        <f t="shared" si="13"/>
        <v>是</v>
      </c>
      <c r="S97" s="31" t="str">
        <f t="shared" si="13"/>
        <v>是</v>
      </c>
    </row>
    <row r="98" spans="1:20" ht="17.25" thickTop="1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</sheetData>
  <protectedRanges>
    <protectedRange sqref="B3:W82" name="範圍1"/>
  </protectedRanges>
  <customSheetViews>
    <customSheetView guid="{FBFA4DD8-F273-43AA-82B7-63EA440629CC}" topLeftCell="G1">
      <selection activeCell="V3" sqref="V3"/>
      <pageMargins left="0.75" right="0.75" top="1" bottom="1" header="0.5" footer="0.5"/>
      <pageSetup paperSize="9" orientation="portrait" r:id="rId1"/>
      <headerFooter alignWithMargins="0"/>
    </customSheetView>
    <customSheetView guid="{CDF481D1-4C76-4CB7-AFF9-A221297C0EA9}" topLeftCell="A85">
      <selection activeCell="K7" sqref="K7"/>
      <pageMargins left="0.75" right="0.75" top="1" bottom="1" header="0.5" footer="0.5"/>
      <pageSetup paperSize="9" orientation="portrait" r:id="rId2"/>
      <headerFooter alignWithMargins="0"/>
    </customSheetView>
  </customSheetViews>
  <mergeCells count="5">
    <mergeCell ref="L1:S1"/>
    <mergeCell ref="B1:C1"/>
    <mergeCell ref="D1:E1"/>
    <mergeCell ref="F1:G1"/>
    <mergeCell ref="I1:J1"/>
  </mergeCells>
  <phoneticPr fontId="2" type="noConversion"/>
  <conditionalFormatting sqref="B93:W93">
    <cfRule type="expression" dxfId="26" priority="10" stopIfTrue="1">
      <formula>B95&lt;0.01</formula>
    </cfRule>
    <cfRule type="expression" dxfId="25" priority="11" stopIfTrue="1">
      <formula>B95&lt;0.05</formula>
    </cfRule>
  </conditionalFormatting>
  <conditionalFormatting sqref="B89:W89">
    <cfRule type="expression" dxfId="24" priority="12" stopIfTrue="1">
      <formula>B92&lt;0.01</formula>
    </cfRule>
    <cfRule type="expression" dxfId="23" priority="13" stopIfTrue="1">
      <formula>B92&lt;0.05</formula>
    </cfRule>
  </conditionalFormatting>
  <conditionalFormatting sqref="B92:W92 B94:W94">
    <cfRule type="cellIs" dxfId="22" priority="16" stopIfTrue="1" operator="lessThan">
      <formula>0.01</formula>
    </cfRule>
    <cfRule type="cellIs" dxfId="21" priority="17" stopIfTrue="1" operator="between">
      <formula>0.01</formula>
      <formula>0.05</formula>
    </cfRule>
  </conditionalFormatting>
  <conditionalFormatting sqref="B95:S96">
    <cfRule type="cellIs" dxfId="20" priority="18" stopIfTrue="1" operator="equal">
      <formula>"R"</formula>
    </cfRule>
    <cfRule type="cellIs" dxfId="19" priority="19" stopIfTrue="1" operator="equal">
      <formula>"S"</formula>
    </cfRule>
    <cfRule type="cellIs" dxfId="18" priority="20" stopIfTrue="1" operator="equal">
      <formula>"N"</formula>
    </cfRule>
  </conditionalFormatting>
  <conditionalFormatting sqref="B3:S82">
    <cfRule type="containsBlanks" dxfId="17" priority="3" stopIfTrue="1">
      <formula>LEN(TRIM(B3))=0</formula>
    </cfRule>
  </conditionalFormatting>
  <conditionalFormatting sqref="B3:S82">
    <cfRule type="cellIs" dxfId="16" priority="2" stopIfTrue="1" operator="notBetween">
      <formula>1</formula>
      <formula>5</formula>
    </cfRule>
  </conditionalFormatting>
  <conditionalFormatting sqref="B3:W82">
    <cfRule type="cellIs" dxfId="15" priority="1" stopIfTrue="1" operator="greaterThan">
      <formula>0</formula>
    </cfRule>
  </conditionalFormatting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J44"/>
  <sheetViews>
    <sheetView tabSelected="1" workbookViewId="0">
      <selection activeCell="E9" sqref="E9:E11"/>
    </sheetView>
  </sheetViews>
  <sheetFormatPr defaultRowHeight="16.5"/>
  <cols>
    <col min="4" max="4" width="13" customWidth="1"/>
    <col min="5" max="5" width="5.625" customWidth="1"/>
    <col min="6" max="6" width="5.75" customWidth="1"/>
    <col min="7" max="7" width="5.375" customWidth="1"/>
  </cols>
  <sheetData>
    <row r="1" spans="1:10">
      <c r="A1" s="53" t="s">
        <v>67</v>
      </c>
      <c r="B1" s="53"/>
      <c r="C1" s="53"/>
      <c r="D1" s="53"/>
      <c r="E1" s="53"/>
      <c r="F1" s="53"/>
      <c r="G1" s="53"/>
      <c r="H1" s="56" t="s">
        <v>7</v>
      </c>
      <c r="I1" s="56"/>
      <c r="J1" s="17">
        <f>Sheet1!K1</f>
        <v>0</v>
      </c>
    </row>
    <row r="2" spans="1:10">
      <c r="A2" s="61" t="s">
        <v>8</v>
      </c>
      <c r="B2" s="61"/>
      <c r="C2" s="108" t="str">
        <f>IF(Sheet1!B1=0," ",Sheet1!B1)</f>
        <v xml:space="preserve"> </v>
      </c>
      <c r="D2" s="108"/>
      <c r="E2" s="16" t="s">
        <v>9</v>
      </c>
      <c r="F2" s="54" t="str">
        <f>IF(Sheet1!I1=0," ",Sheet1!I1)</f>
        <v xml:space="preserve"> </v>
      </c>
      <c r="G2" s="64"/>
      <c r="H2" s="11" t="s">
        <v>10</v>
      </c>
      <c r="I2" s="54" t="str">
        <f>IF(Sheet1!F1=0," ",Sheet1!F1)</f>
        <v xml:space="preserve"> </v>
      </c>
      <c r="J2" s="55"/>
    </row>
    <row r="3" spans="1:10">
      <c r="A3" s="61" t="s">
        <v>11</v>
      </c>
      <c r="B3" s="61"/>
      <c r="C3" s="61"/>
      <c r="D3" s="61"/>
      <c r="E3" s="61"/>
      <c r="F3" s="61" t="s">
        <v>48</v>
      </c>
      <c r="G3" s="61"/>
      <c r="H3" s="61"/>
      <c r="I3" s="63"/>
      <c r="J3" s="61"/>
    </row>
    <row r="4" spans="1:10">
      <c r="A4" s="61" t="s">
        <v>12</v>
      </c>
      <c r="B4" s="61"/>
      <c r="C4" s="61"/>
      <c r="D4" s="61"/>
      <c r="E4" s="62" t="s">
        <v>13</v>
      </c>
      <c r="F4" s="62" t="s">
        <v>14</v>
      </c>
      <c r="G4" s="61" t="s">
        <v>15</v>
      </c>
      <c r="H4" s="61"/>
      <c r="I4" s="61"/>
      <c r="J4" s="107"/>
    </row>
    <row r="5" spans="1:10">
      <c r="A5" s="61"/>
      <c r="B5" s="61"/>
      <c r="C5" s="61"/>
      <c r="D5" s="61"/>
      <c r="E5" s="62"/>
      <c r="F5" s="62"/>
      <c r="G5" s="11" t="s">
        <v>16</v>
      </c>
      <c r="H5" s="11" t="s">
        <v>24</v>
      </c>
      <c r="I5" s="59" t="s">
        <v>45</v>
      </c>
      <c r="J5" s="60"/>
    </row>
    <row r="6" spans="1:10">
      <c r="A6" s="109" t="s">
        <v>58</v>
      </c>
      <c r="B6" s="109"/>
      <c r="C6" s="109"/>
      <c r="D6" s="109"/>
      <c r="E6" s="48"/>
      <c r="F6" s="33" t="str">
        <f>Sheet1!$J$95</f>
        <v>N</v>
      </c>
      <c r="G6" s="14">
        <v>9</v>
      </c>
      <c r="H6" s="32" t="str">
        <f>Sheet1!$J$97</f>
        <v>是</v>
      </c>
      <c r="I6" s="57" t="str">
        <f>IF(COUNTIF(H6:H6,"是")&lt;0.5,"未達要求","符合要求")</f>
        <v>符合要求</v>
      </c>
      <c r="J6" s="58"/>
    </row>
    <row r="7" spans="1:10">
      <c r="A7" s="110" t="s">
        <v>59</v>
      </c>
      <c r="B7" s="110"/>
      <c r="C7" s="110"/>
      <c r="D7" s="110"/>
      <c r="E7" s="74"/>
      <c r="F7" s="33" t="str">
        <f>Sheet1!$K$95</f>
        <v>N</v>
      </c>
      <c r="G7" s="14">
        <v>10</v>
      </c>
      <c r="H7" s="32" t="str">
        <f>Sheet1!$K$97</f>
        <v>是</v>
      </c>
      <c r="I7" s="57" t="str">
        <f>IF(COUNTIF(H7:H8,"是")&lt;1,"未達要求","符合要求")</f>
        <v>符合要求</v>
      </c>
      <c r="J7" s="58"/>
    </row>
    <row r="8" spans="1:10" ht="28.5" customHeight="1">
      <c r="A8" s="110"/>
      <c r="B8" s="110"/>
      <c r="C8" s="110"/>
      <c r="D8" s="110"/>
      <c r="E8" s="75"/>
      <c r="F8" s="33" t="str">
        <f>Sheet1!$L$95</f>
        <v>N</v>
      </c>
      <c r="G8" s="14">
        <v>11</v>
      </c>
      <c r="H8" s="32" t="str">
        <f>Sheet1!$L$97</f>
        <v>是</v>
      </c>
      <c r="I8" s="85"/>
      <c r="J8" s="86"/>
    </row>
    <row r="9" spans="1:10" ht="16.5" customHeight="1">
      <c r="A9" s="87" t="s">
        <v>60</v>
      </c>
      <c r="B9" s="88"/>
      <c r="C9" s="88"/>
      <c r="D9" s="89"/>
      <c r="E9" s="93"/>
      <c r="F9" s="33" t="str">
        <f>Sheet1!$M$95</f>
        <v>N</v>
      </c>
      <c r="G9" s="14">
        <v>12</v>
      </c>
      <c r="H9" s="32" t="str">
        <f>Sheet1!$M$97</f>
        <v>是</v>
      </c>
      <c r="I9" s="57" t="str">
        <f>IF(COUNTIF(H9:H10,"是")&lt;1,"未達要求","符合要求")</f>
        <v>符合要求</v>
      </c>
      <c r="J9" s="58"/>
    </row>
    <row r="10" spans="1:10">
      <c r="A10" s="102"/>
      <c r="B10" s="103"/>
      <c r="C10" s="103"/>
      <c r="D10" s="104"/>
      <c r="E10" s="94"/>
      <c r="F10" s="33" t="str">
        <f>Sheet1!$N$95</f>
        <v>N</v>
      </c>
      <c r="G10" s="14">
        <v>13</v>
      </c>
      <c r="H10" s="32" t="str">
        <f>Sheet1!$N$97</f>
        <v>是</v>
      </c>
      <c r="I10" s="85"/>
      <c r="J10" s="86"/>
    </row>
    <row r="11" spans="1:10" ht="16.5" customHeight="1">
      <c r="A11" s="90"/>
      <c r="B11" s="91"/>
      <c r="C11" s="91"/>
      <c r="D11" s="92"/>
      <c r="E11" s="95"/>
      <c r="F11" s="33" t="str">
        <f>Sheet1!$O$95</f>
        <v>N</v>
      </c>
      <c r="G11" s="14">
        <v>14</v>
      </c>
      <c r="H11" s="32" t="str">
        <f>Sheet1!$O$97</f>
        <v>是</v>
      </c>
      <c r="I11" s="105"/>
      <c r="J11" s="106"/>
    </row>
    <row r="12" spans="1:10" ht="16.5" customHeight="1">
      <c r="A12" s="87" t="s">
        <v>61</v>
      </c>
      <c r="B12" s="88"/>
      <c r="C12" s="88"/>
      <c r="D12" s="89"/>
      <c r="E12" s="74"/>
      <c r="F12" s="33" t="str">
        <f>Sheet1!$C$95</f>
        <v>N</v>
      </c>
      <c r="G12" s="45">
        <v>2</v>
      </c>
      <c r="H12" s="32" t="str">
        <f>Sheet1!$C$97</f>
        <v>是</v>
      </c>
      <c r="I12" s="57" t="str">
        <f>IF(COUNTIF(H12:H14,"是")&lt;1.5,"未達要求","符合要求")</f>
        <v>符合要求</v>
      </c>
      <c r="J12" s="58"/>
    </row>
    <row r="13" spans="1:10" ht="16.5" customHeight="1">
      <c r="A13" s="102"/>
      <c r="B13" s="103"/>
      <c r="C13" s="103"/>
      <c r="D13" s="104"/>
      <c r="E13" s="74"/>
      <c r="F13" s="33" t="str">
        <f>Sheet1!$F$95</f>
        <v>N</v>
      </c>
      <c r="G13" s="45">
        <v>5</v>
      </c>
      <c r="H13" s="32" t="str">
        <f>Sheet1!$F$97</f>
        <v>是</v>
      </c>
      <c r="I13" s="85"/>
      <c r="J13" s="86"/>
    </row>
    <row r="14" spans="1:10" ht="16.5" customHeight="1">
      <c r="A14" s="90"/>
      <c r="B14" s="91"/>
      <c r="C14" s="91"/>
      <c r="D14" s="92"/>
      <c r="E14" s="75"/>
      <c r="F14" s="33" t="str">
        <f>Sheet1!$P$95</f>
        <v>N</v>
      </c>
      <c r="G14" s="14">
        <v>15</v>
      </c>
      <c r="H14" s="32" t="str">
        <f>Sheet1!$P$97</f>
        <v>是</v>
      </c>
      <c r="I14" s="85"/>
      <c r="J14" s="86"/>
    </row>
    <row r="15" spans="1:10" ht="16.5" customHeight="1">
      <c r="A15" s="87" t="s">
        <v>62</v>
      </c>
      <c r="B15" s="88"/>
      <c r="C15" s="88"/>
      <c r="D15" s="89"/>
      <c r="E15" s="74"/>
      <c r="F15" s="33" t="str">
        <f>Sheet1!$G$95</f>
        <v>N</v>
      </c>
      <c r="G15" s="14">
        <v>6</v>
      </c>
      <c r="H15" s="32" t="str">
        <f>Sheet1!$G$97</f>
        <v>是</v>
      </c>
      <c r="I15" s="57" t="str">
        <f>IF(COUNTIF(H15:H16,"是")&lt;1,"未達要求","符合要求")</f>
        <v>符合要求</v>
      </c>
      <c r="J15" s="58"/>
    </row>
    <row r="16" spans="1:10" ht="16.5" customHeight="1">
      <c r="A16" s="90"/>
      <c r="B16" s="91"/>
      <c r="C16" s="91"/>
      <c r="D16" s="92"/>
      <c r="E16" s="75"/>
      <c r="F16" s="33" t="str">
        <f>Sheet1!$Q$95</f>
        <v>N</v>
      </c>
      <c r="G16" s="14">
        <v>16</v>
      </c>
      <c r="H16" s="32" t="str">
        <f>Sheet1!$Q$97</f>
        <v>是</v>
      </c>
      <c r="I16" s="85"/>
      <c r="J16" s="86"/>
    </row>
    <row r="17" spans="1:10" ht="27" customHeight="1">
      <c r="A17" s="96" t="s">
        <v>63</v>
      </c>
      <c r="B17" s="97"/>
      <c r="C17" s="97"/>
      <c r="D17" s="98"/>
      <c r="E17" s="74"/>
      <c r="F17" s="33" t="str">
        <f>Sheet1!$H$95</f>
        <v>N</v>
      </c>
      <c r="G17" s="14">
        <v>7</v>
      </c>
      <c r="H17" s="32" t="str">
        <f>Sheet1!$H$97</f>
        <v>是</v>
      </c>
      <c r="I17" s="57" t="str">
        <f>IF(COUNTIF(H17:H18,"是")&lt;1,"未達要求","符合要求")</f>
        <v>符合要求</v>
      </c>
      <c r="J17" s="58"/>
    </row>
    <row r="18" spans="1:10" ht="24" customHeight="1">
      <c r="A18" s="99"/>
      <c r="B18" s="100"/>
      <c r="C18" s="100"/>
      <c r="D18" s="101"/>
      <c r="E18" s="75"/>
      <c r="F18" s="33" t="str">
        <f>Sheet1!$I$95</f>
        <v>N</v>
      </c>
      <c r="G18" s="14">
        <v>8</v>
      </c>
      <c r="H18" s="32" t="str">
        <f>Sheet1!$I$97</f>
        <v>是</v>
      </c>
      <c r="I18" s="105"/>
      <c r="J18" s="106"/>
    </row>
    <row r="19" spans="1:10" ht="16.5" customHeight="1">
      <c r="A19" s="87" t="s">
        <v>64</v>
      </c>
      <c r="B19" s="88"/>
      <c r="C19" s="88"/>
      <c r="D19" s="89"/>
      <c r="E19" s="74"/>
      <c r="F19" s="33" t="str">
        <f>Sheet1!$R$95</f>
        <v>N</v>
      </c>
      <c r="G19" s="14">
        <v>17</v>
      </c>
      <c r="H19" s="32" t="str">
        <f>Sheet1!$R$97</f>
        <v>是</v>
      </c>
      <c r="I19" s="57" t="str">
        <f>IF(COUNTIF(H19:H20,"是")&lt;1,"未達要求","符合要求")</f>
        <v>符合要求</v>
      </c>
      <c r="J19" s="58"/>
    </row>
    <row r="20" spans="1:10">
      <c r="A20" s="90"/>
      <c r="B20" s="91"/>
      <c r="C20" s="91"/>
      <c r="D20" s="92"/>
      <c r="E20" s="75"/>
      <c r="F20" s="33" t="str">
        <f>Sheet1!$S$95</f>
        <v>N</v>
      </c>
      <c r="G20" s="14">
        <v>18</v>
      </c>
      <c r="H20" s="32" t="str">
        <f>Sheet1!$S$97</f>
        <v>是</v>
      </c>
      <c r="I20" s="85"/>
      <c r="J20" s="86"/>
    </row>
    <row r="21" spans="1:10">
      <c r="A21" s="76" t="s">
        <v>66</v>
      </c>
      <c r="B21" s="77"/>
      <c r="C21" s="77"/>
      <c r="D21" s="78"/>
      <c r="E21" s="93" t="s">
        <v>68</v>
      </c>
      <c r="F21" s="33" t="str">
        <f>Sheet1!$B$95</f>
        <v>N</v>
      </c>
      <c r="G21" s="14">
        <v>1</v>
      </c>
      <c r="H21" s="32" t="str">
        <f>Sheet1!$B$97</f>
        <v>否</v>
      </c>
      <c r="I21" s="57" t="str">
        <f>IF(COUNTIF(H21:H23,"是")&lt;1.5,"未達要求","符合要求")</f>
        <v>未達要求</v>
      </c>
      <c r="J21" s="58"/>
    </row>
    <row r="22" spans="1:10">
      <c r="A22" s="79"/>
      <c r="B22" s="80"/>
      <c r="C22" s="80"/>
      <c r="D22" s="81"/>
      <c r="E22" s="94"/>
      <c r="F22" s="33" t="str">
        <f>Sheet1!$D$95</f>
        <v>N</v>
      </c>
      <c r="G22" s="14">
        <v>3</v>
      </c>
      <c r="H22" s="32" t="str">
        <f>Sheet1!$D$97</f>
        <v>否</v>
      </c>
      <c r="I22" s="85"/>
      <c r="J22" s="86"/>
    </row>
    <row r="23" spans="1:10">
      <c r="A23" s="82"/>
      <c r="B23" s="83"/>
      <c r="C23" s="83"/>
      <c r="D23" s="84"/>
      <c r="E23" s="95"/>
      <c r="F23" s="33" t="str">
        <f>Sheet1!$E$95</f>
        <v>N</v>
      </c>
      <c r="G23" s="14">
        <v>4</v>
      </c>
      <c r="H23" s="32" t="str">
        <f>Sheet1!$E$97</f>
        <v>否</v>
      </c>
      <c r="I23" s="105"/>
      <c r="J23" s="106"/>
    </row>
    <row r="24" spans="1:10">
      <c r="A24" s="49" t="s">
        <v>52</v>
      </c>
      <c r="B24" s="47"/>
      <c r="C24" s="47"/>
      <c r="D24" s="47"/>
      <c r="E24" s="40"/>
      <c r="F24" s="33"/>
      <c r="G24" s="45">
        <v>19</v>
      </c>
      <c r="H24" s="32"/>
      <c r="I24" s="46">
        <f>(Sheet1!T83*5+Sheet1!T84*4+Sheet1!T85*3+Sheet1!T86*2+Sheet1!T87*1)</f>
        <v>0</v>
      </c>
      <c r="J24" s="39"/>
    </row>
    <row r="25" spans="1:10">
      <c r="A25" s="49" t="s">
        <v>53</v>
      </c>
      <c r="B25" s="47"/>
      <c r="C25" s="47"/>
      <c r="D25" s="47"/>
      <c r="E25" s="40"/>
      <c r="F25" s="33"/>
      <c r="G25" s="45">
        <v>20</v>
      </c>
      <c r="H25" s="32"/>
      <c r="I25" s="46">
        <f>(Sheet1!U83*5+Sheet1!U84*4+Sheet1!U85*3+Sheet1!U86*2+Sheet1!U87*1)</f>
        <v>0</v>
      </c>
      <c r="J25" s="39"/>
    </row>
    <row r="26" spans="1:10">
      <c r="A26" s="49" t="s">
        <v>54</v>
      </c>
      <c r="B26" s="47"/>
      <c r="C26" s="47"/>
      <c r="D26" s="47"/>
      <c r="E26" s="40"/>
      <c r="F26" s="33"/>
      <c r="G26" s="45">
        <v>21</v>
      </c>
      <c r="H26" s="32"/>
      <c r="I26" s="46">
        <f>(Sheet1!V83*5+Sheet1!V84*4+Sheet1!V85*3+Sheet1!V86*2+Sheet1!V87*1)</f>
        <v>0</v>
      </c>
      <c r="J26" s="39"/>
    </row>
    <row r="27" spans="1:10">
      <c r="A27" s="49" t="s">
        <v>55</v>
      </c>
      <c r="B27" s="47"/>
      <c r="C27" s="47"/>
      <c r="D27" s="47"/>
      <c r="E27" s="40"/>
      <c r="F27" s="33"/>
      <c r="G27" s="45">
        <v>22</v>
      </c>
      <c r="H27" s="32"/>
      <c r="I27" s="46">
        <f>(Sheet1!W83*5+Sheet1!W84*4+Sheet1!W85*3+Sheet1!W86*2+Sheet1!W87*1)</f>
        <v>0</v>
      </c>
      <c r="J27" s="39"/>
    </row>
    <row r="28" spans="1:10" ht="16.5" customHeight="1">
      <c r="A28" s="62" t="s">
        <v>49</v>
      </c>
      <c r="B28" s="65" t="s">
        <v>65</v>
      </c>
      <c r="C28" s="66"/>
      <c r="D28" s="66"/>
      <c r="E28" s="66"/>
      <c r="F28" s="66"/>
      <c r="G28" s="66"/>
      <c r="H28" s="66"/>
      <c r="I28" s="66"/>
      <c r="J28" s="67"/>
    </row>
    <row r="29" spans="1:10">
      <c r="A29" s="62"/>
      <c r="B29" s="68"/>
      <c r="C29" s="69"/>
      <c r="D29" s="69"/>
      <c r="E29" s="69"/>
      <c r="F29" s="69"/>
      <c r="G29" s="69"/>
      <c r="H29" s="69"/>
      <c r="I29" s="69"/>
      <c r="J29" s="70"/>
    </row>
    <row r="30" spans="1:10">
      <c r="A30" s="62"/>
      <c r="B30" s="68"/>
      <c r="C30" s="69"/>
      <c r="D30" s="69"/>
      <c r="E30" s="69"/>
      <c r="F30" s="69"/>
      <c r="G30" s="69"/>
      <c r="H30" s="69"/>
      <c r="I30" s="69"/>
      <c r="J30" s="70"/>
    </row>
    <row r="31" spans="1:10">
      <c r="A31" s="62"/>
      <c r="B31" s="68"/>
      <c r="C31" s="69"/>
      <c r="D31" s="69"/>
      <c r="E31" s="69"/>
      <c r="F31" s="69"/>
      <c r="G31" s="69"/>
      <c r="H31" s="69"/>
      <c r="I31" s="69"/>
      <c r="J31" s="70"/>
    </row>
    <row r="32" spans="1:10">
      <c r="A32" s="62"/>
      <c r="B32" s="68"/>
      <c r="C32" s="69"/>
      <c r="D32" s="69"/>
      <c r="E32" s="69"/>
      <c r="F32" s="69"/>
      <c r="G32" s="69"/>
      <c r="H32" s="69"/>
      <c r="I32" s="69"/>
      <c r="J32" s="70"/>
    </row>
    <row r="33" spans="1:10">
      <c r="A33" s="62"/>
      <c r="B33" s="68"/>
      <c r="C33" s="69"/>
      <c r="D33" s="69"/>
      <c r="E33" s="69"/>
      <c r="F33" s="69"/>
      <c r="G33" s="69"/>
      <c r="H33" s="69"/>
      <c r="I33" s="69"/>
      <c r="J33" s="70"/>
    </row>
    <row r="34" spans="1:10">
      <c r="A34" s="62"/>
      <c r="B34" s="68"/>
      <c r="C34" s="69"/>
      <c r="D34" s="69"/>
      <c r="E34" s="69"/>
      <c r="F34" s="69"/>
      <c r="G34" s="69"/>
      <c r="H34" s="69"/>
      <c r="I34" s="69"/>
      <c r="J34" s="70"/>
    </row>
    <row r="35" spans="1:10">
      <c r="A35" s="62"/>
      <c r="B35" s="68"/>
      <c r="C35" s="69"/>
      <c r="D35" s="69"/>
      <c r="E35" s="69"/>
      <c r="F35" s="69"/>
      <c r="G35" s="69"/>
      <c r="H35" s="69"/>
      <c r="I35" s="69"/>
      <c r="J35" s="70"/>
    </row>
    <row r="36" spans="1:10">
      <c r="A36" s="62"/>
      <c r="B36" s="68"/>
      <c r="C36" s="69"/>
      <c r="D36" s="69"/>
      <c r="E36" s="69"/>
      <c r="F36" s="69"/>
      <c r="G36" s="69"/>
      <c r="H36" s="69"/>
      <c r="I36" s="69"/>
      <c r="J36" s="70"/>
    </row>
    <row r="37" spans="1:10">
      <c r="A37" s="62"/>
      <c r="B37" s="68"/>
      <c r="C37" s="69"/>
      <c r="D37" s="69"/>
      <c r="E37" s="69"/>
      <c r="F37" s="69"/>
      <c r="G37" s="69"/>
      <c r="H37" s="69"/>
      <c r="I37" s="69"/>
      <c r="J37" s="70"/>
    </row>
    <row r="38" spans="1:10">
      <c r="A38" s="62"/>
      <c r="B38" s="68"/>
      <c r="C38" s="69"/>
      <c r="D38" s="69"/>
      <c r="E38" s="69"/>
      <c r="F38" s="69"/>
      <c r="G38" s="69"/>
      <c r="H38" s="69"/>
      <c r="I38" s="69"/>
      <c r="J38" s="70"/>
    </row>
    <row r="39" spans="1:10">
      <c r="A39" s="62"/>
      <c r="B39" s="68"/>
      <c r="C39" s="69"/>
      <c r="D39" s="69"/>
      <c r="E39" s="69"/>
      <c r="F39" s="69"/>
      <c r="G39" s="69"/>
      <c r="H39" s="69"/>
      <c r="I39" s="69"/>
      <c r="J39" s="70"/>
    </row>
    <row r="40" spans="1:10">
      <c r="A40" s="62"/>
      <c r="B40" s="68"/>
      <c r="C40" s="69"/>
      <c r="D40" s="69"/>
      <c r="E40" s="69"/>
      <c r="F40" s="69"/>
      <c r="G40" s="69"/>
      <c r="H40" s="69"/>
      <c r="I40" s="69"/>
      <c r="J40" s="70"/>
    </row>
    <row r="41" spans="1:10">
      <c r="A41" s="62"/>
      <c r="B41" s="68"/>
      <c r="C41" s="69"/>
      <c r="D41" s="69"/>
      <c r="E41" s="69"/>
      <c r="F41" s="69"/>
      <c r="G41" s="69"/>
      <c r="H41" s="69"/>
      <c r="I41" s="69"/>
      <c r="J41" s="70"/>
    </row>
    <row r="42" spans="1:10">
      <c r="A42" s="62"/>
      <c r="B42" s="68"/>
      <c r="C42" s="69"/>
      <c r="D42" s="69"/>
      <c r="E42" s="69"/>
      <c r="F42" s="69"/>
      <c r="G42" s="69"/>
      <c r="H42" s="69"/>
      <c r="I42" s="69"/>
      <c r="J42" s="70"/>
    </row>
    <row r="43" spans="1:10">
      <c r="A43" s="62"/>
      <c r="B43" s="71"/>
      <c r="C43" s="72"/>
      <c r="D43" s="72"/>
      <c r="E43" s="72"/>
      <c r="F43" s="72"/>
      <c r="G43" s="72"/>
      <c r="H43" s="72"/>
      <c r="I43" s="72"/>
      <c r="J43" s="73"/>
    </row>
    <row r="44" spans="1:10">
      <c r="A44" s="12"/>
      <c r="B44" s="13"/>
      <c r="C44" s="13"/>
      <c r="D44" s="13"/>
      <c r="E44" s="13"/>
      <c r="F44" s="13"/>
      <c r="G44" s="13"/>
      <c r="H44" s="13"/>
      <c r="I44" s="13"/>
      <c r="J44" s="13"/>
    </row>
  </sheetData>
  <dataConsolidate/>
  <customSheetViews>
    <customSheetView guid="{FBFA4DD8-F273-43AA-82B7-63EA440629CC}" topLeftCell="A7">
      <selection activeCell="I29" sqref="I29"/>
      <pageMargins left="0.75" right="0.75" top="1" bottom="1" header="0.5" footer="0.5"/>
      <pageSetup paperSize="9" orientation="portrait" r:id="rId1"/>
      <headerFooter alignWithMargins="0"/>
    </customSheetView>
    <customSheetView guid="{CDF481D1-4C76-4CB7-AFF9-A221297C0EA9}">
      <selection activeCell="E6" sqref="E6"/>
      <pageMargins left="0.75" right="0.75" top="1" bottom="1" header="0.5" footer="0.5"/>
      <pageSetup paperSize="9" orientation="portrait" r:id="rId2"/>
      <headerFooter alignWithMargins="0"/>
    </customSheetView>
  </customSheetViews>
  <mergeCells count="38">
    <mergeCell ref="I17:J18"/>
    <mergeCell ref="G4:J4"/>
    <mergeCell ref="C2:D2"/>
    <mergeCell ref="A3:E3"/>
    <mergeCell ref="F4:F5"/>
    <mergeCell ref="A4:D5"/>
    <mergeCell ref="A6:D6"/>
    <mergeCell ref="A7:D8"/>
    <mergeCell ref="I7:J8"/>
    <mergeCell ref="E7:E8"/>
    <mergeCell ref="A9:D11"/>
    <mergeCell ref="I9:J11"/>
    <mergeCell ref="E9:E11"/>
    <mergeCell ref="A28:A43"/>
    <mergeCell ref="B28:J43"/>
    <mergeCell ref="E19:E20"/>
    <mergeCell ref="A21:D23"/>
    <mergeCell ref="I12:J14"/>
    <mergeCell ref="I15:J16"/>
    <mergeCell ref="E15:E16"/>
    <mergeCell ref="E17:E18"/>
    <mergeCell ref="A19:D20"/>
    <mergeCell ref="E21:E23"/>
    <mergeCell ref="A17:D18"/>
    <mergeCell ref="I19:J20"/>
    <mergeCell ref="E12:E14"/>
    <mergeCell ref="A12:D14"/>
    <mergeCell ref="A15:D16"/>
    <mergeCell ref="I21:J23"/>
    <mergeCell ref="A1:G1"/>
    <mergeCell ref="I2:J2"/>
    <mergeCell ref="H1:I1"/>
    <mergeCell ref="I6:J6"/>
    <mergeCell ref="I5:J5"/>
    <mergeCell ref="A2:B2"/>
    <mergeCell ref="E4:E5"/>
    <mergeCell ref="F3:J3"/>
    <mergeCell ref="F2:G2"/>
  </mergeCells>
  <phoneticPr fontId="2" type="noConversion"/>
  <conditionalFormatting sqref="H6:H27">
    <cfRule type="expression" dxfId="14" priority="23" stopIfTrue="1">
      <formula>F6="R"</formula>
    </cfRule>
    <cfRule type="expression" dxfId="13" priority="24" stopIfTrue="1">
      <formula>F6="S"</formula>
    </cfRule>
    <cfRule type="expression" dxfId="12" priority="25" stopIfTrue="1">
      <formula>F6="N"</formula>
    </cfRule>
  </conditionalFormatting>
  <conditionalFormatting sqref="G6:G27">
    <cfRule type="expression" dxfId="11" priority="26" stopIfTrue="1">
      <formula>F6="R"</formula>
    </cfRule>
    <cfRule type="expression" dxfId="10" priority="27" stopIfTrue="1">
      <formula>F6="S"</formula>
    </cfRule>
    <cfRule type="expression" dxfId="9" priority="28" stopIfTrue="1">
      <formula>F6="N"</formula>
    </cfRule>
  </conditionalFormatting>
  <conditionalFormatting sqref="I19:J27 I17 I6:J8 I12:J16 I9">
    <cfRule type="cellIs" dxfId="8" priority="32" stopIfTrue="1" operator="equal">
      <formula>"符合要求"</formula>
    </cfRule>
    <cfRule type="cellIs" dxfId="7" priority="33" stopIfTrue="1" operator="equal">
      <formula>"S"</formula>
    </cfRule>
    <cfRule type="cellIs" dxfId="6" priority="34" stopIfTrue="1" operator="equal">
      <formula>"N"</formula>
    </cfRule>
  </conditionalFormatting>
  <conditionalFormatting sqref="E6:E9 E12:E21">
    <cfRule type="containsBlanks" dxfId="5" priority="22" stopIfTrue="1">
      <formula>LEN(TRIM(E6))=0</formula>
    </cfRule>
    <cfRule type="cellIs" dxfId="4" priority="29" stopIfTrue="1" operator="equal">
      <formula>"R"</formula>
    </cfRule>
    <cfRule type="cellIs" dxfId="3" priority="30" stopIfTrue="1" operator="equal">
      <formula>"S"</formula>
    </cfRule>
  </conditionalFormatting>
  <conditionalFormatting sqref="F6:F27">
    <cfRule type="cellIs" dxfId="2" priority="19" stopIfTrue="1" operator="equal">
      <formula>"R"</formula>
    </cfRule>
    <cfRule type="cellIs" dxfId="1" priority="20" stopIfTrue="1" operator="equal">
      <formula>"S"</formula>
    </cfRule>
    <cfRule type="cellIs" dxfId="0" priority="21" stopIfTrue="1" operator="equal">
      <formula>"N"</formula>
    </cfRule>
  </conditionalFormatting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fycc</dc:creator>
  <cp:lastModifiedBy>FY</cp:lastModifiedBy>
  <cp:lastPrinted>2015-06-03T16:00:27Z</cp:lastPrinted>
  <dcterms:created xsi:type="dcterms:W3CDTF">2009-01-17T02:32:04Z</dcterms:created>
  <dcterms:modified xsi:type="dcterms:W3CDTF">2019-02-13T05:28:25Z</dcterms:modified>
</cp:coreProperties>
</file>